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20" windowWidth="19110" windowHeight="11760" firstSheet="26" activeTab="26"/>
  </bookViews>
  <sheets>
    <sheet name="Literatur" sheetId="26" r:id="rId1"/>
    <sheet name="Amax" sheetId="19" r:id="rId2"/>
    <sheet name="yrec" sheetId="31" r:id="rId3"/>
    <sheet name="Pst" sheetId="22" r:id="rId4"/>
    <sheet name="pfext" sheetId="32" r:id="rId5"/>
    <sheet name="sigman" sheetId="24" r:id="rId6"/>
    <sheet name="Robdaten" sheetId="27" r:id="rId7"/>
    <sheet name="Pcn;N-Aufnahmekap. FW" sheetId="11" r:id="rId8"/>
    <sheet name="ncon" sheetId="35" r:id="rId9"/>
    <sheet name="respcoeff" sheetId="33" r:id="rId10"/>
    <sheet name="prg" sheetId="34" r:id="rId11"/>
    <sheet name="prms" sheetId="14" r:id="rId12"/>
    <sheet name="prmr" sheetId="40" r:id="rId13"/>
    <sheet name="pss" sheetId="3" r:id="rId14"/>
    <sheet name="alphac" sheetId="18" r:id="rId15"/>
    <sheet name="prhos" sheetId="20" r:id="rId16"/>
    <sheet name="pnus" sheetId="15" r:id="rId17"/>
    <sheet name="pha" sheetId="12" r:id="rId18"/>
    <sheet name="crown_a" sheetId="5" r:id="rId19"/>
    <sheet name="crown_a_gron" sheetId="41" r:id="rId20"/>
    <sheet name="crown_c" sheetId="42" r:id="rId21"/>
    <sheet name="PSLAmin,PSLAaa" sheetId="16" r:id="rId22"/>
    <sheet name="Photosyn_werte" sheetId="9" r:id="rId23"/>
    <sheet name="phic" sheetId="39" r:id="rId24"/>
    <sheet name="endbb" sheetId="37" r:id="rId25"/>
    <sheet name="Phänologie" sheetId="1" r:id="rId26"/>
    <sheet name="ceppot" sheetId="38" r:id="rId27"/>
    <sheet name="Wseed,Ns,max" sheetId="21" r:id="rId28"/>
    <sheet name="Psa" sheetId="17" r:id="rId29"/>
    <sheet name="RootShoot" sheetId="36" r:id="rId30"/>
    <sheet name="ph1" sheetId="13" r:id="rId31"/>
    <sheet name="Allg." sheetId="2" r:id="rId32"/>
    <sheet name="psf" sheetId="4" r:id="rId33"/>
    <sheet name="Mortalität" sheetId="6" r:id="rId34"/>
    <sheet name="Litter" sheetId="25" r:id="rId35"/>
    <sheet name="RobHöhen" sheetId="28" r:id="rId36"/>
  </sheets>
  <calcPr calcId="145621"/>
</workbook>
</file>

<file path=xl/calcChain.xml><?xml version="1.0" encoding="utf-8"?>
<calcChain xmlns="http://schemas.openxmlformats.org/spreadsheetml/2006/main">
  <c r="D43" i="13" l="1"/>
  <c r="C43" i="13"/>
  <c r="B43" i="13"/>
  <c r="D33" i="13"/>
  <c r="D34" i="13"/>
  <c r="D35" i="13"/>
  <c r="D36" i="13"/>
  <c r="D37" i="13"/>
  <c r="D38" i="13"/>
  <c r="D39" i="13"/>
  <c r="D40" i="13"/>
  <c r="D41" i="13"/>
  <c r="D42" i="13"/>
  <c r="D32" i="13"/>
  <c r="I16" i="13"/>
  <c r="I17" i="13"/>
  <c r="I18" i="13"/>
  <c r="I19" i="13"/>
  <c r="I20" i="13"/>
  <c r="I21" i="13"/>
  <c r="I22" i="13"/>
  <c r="I23" i="13"/>
  <c r="I24" i="13"/>
  <c r="I15" i="13"/>
  <c r="D16" i="13"/>
  <c r="D17" i="13"/>
  <c r="D18" i="13"/>
  <c r="D19" i="13"/>
  <c r="D20" i="13"/>
  <c r="D21" i="13"/>
  <c r="D22" i="13"/>
  <c r="D23" i="13"/>
  <c r="D24" i="13"/>
  <c r="D15" i="13"/>
  <c r="E17" i="38"/>
  <c r="E18" i="38"/>
  <c r="E19" i="38"/>
  <c r="E20" i="38"/>
  <c r="E21" i="38"/>
  <c r="E22" i="38"/>
  <c r="E23" i="38"/>
  <c r="E24" i="38"/>
  <c r="E25" i="38"/>
  <c r="E26" i="38"/>
  <c r="E16" i="38"/>
  <c r="D17" i="38"/>
  <c r="D18" i="38"/>
  <c r="D19" i="38"/>
  <c r="D20" i="38"/>
  <c r="D21" i="38"/>
  <c r="D22" i="38"/>
  <c r="D23" i="38"/>
  <c r="D24" i="38"/>
  <c r="D25" i="38"/>
  <c r="D26" i="38"/>
  <c r="D16" i="38"/>
  <c r="C17" i="38"/>
  <c r="C18" i="38"/>
  <c r="C19" i="38"/>
  <c r="C20" i="38"/>
  <c r="C21" i="38"/>
  <c r="C22" i="38"/>
  <c r="C23" i="38"/>
  <c r="C24" i="38"/>
  <c r="C25" i="38"/>
  <c r="C26" i="38"/>
  <c r="C16" i="38"/>
  <c r="B17" i="38"/>
  <c r="G17" i="38" s="1"/>
  <c r="B18" i="38"/>
  <c r="H18" i="38" s="1"/>
  <c r="B19" i="38"/>
  <c r="G19" i="38" s="1"/>
  <c r="B20" i="38"/>
  <c r="H20" i="38" s="1"/>
  <c r="B21" i="38"/>
  <c r="G21" i="38" s="1"/>
  <c r="B22" i="38"/>
  <c r="H22" i="38" s="1"/>
  <c r="B23" i="38"/>
  <c r="G23" i="38" s="1"/>
  <c r="B24" i="38"/>
  <c r="H24" i="38" s="1"/>
  <c r="B25" i="38"/>
  <c r="G25" i="38" s="1"/>
  <c r="B26" i="38"/>
  <c r="H26" i="38" s="1"/>
  <c r="B16" i="38"/>
  <c r="G16" i="38" s="1"/>
  <c r="J43" i="42"/>
  <c r="J16" i="42"/>
  <c r="J17" i="42"/>
  <c r="J18" i="42"/>
  <c r="J19" i="42"/>
  <c r="J20" i="42"/>
  <c r="J21" i="42"/>
  <c r="J22" i="42"/>
  <c r="J23" i="42"/>
  <c r="J24" i="42"/>
  <c r="J25" i="42"/>
  <c r="J26" i="42"/>
  <c r="J27" i="42"/>
  <c r="J28" i="42"/>
  <c r="J29" i="42"/>
  <c r="J30" i="42"/>
  <c r="J31" i="42"/>
  <c r="J32" i="42"/>
  <c r="J33" i="42"/>
  <c r="J34" i="42"/>
  <c r="J35" i="42"/>
  <c r="J36" i="42"/>
  <c r="J37" i="42"/>
  <c r="J38" i="42"/>
  <c r="J39" i="42"/>
  <c r="J40" i="42"/>
  <c r="J41" i="42"/>
  <c r="J42" i="42"/>
  <c r="J15" i="42"/>
  <c r="C14" i="16"/>
  <c r="C15" i="16"/>
  <c r="C16" i="16"/>
  <c r="C17" i="16"/>
  <c r="C18" i="16"/>
  <c r="C19" i="16"/>
  <c r="C20" i="16"/>
  <c r="C21" i="16"/>
  <c r="C22" i="16"/>
  <c r="C23" i="16"/>
  <c r="C24" i="16"/>
  <c r="C13" i="16"/>
  <c r="F49" i="16"/>
  <c r="G6" i="42"/>
  <c r="G7" i="42"/>
  <c r="G8" i="42"/>
  <c r="G5" i="42"/>
  <c r="G4" i="41"/>
  <c r="G5" i="41"/>
  <c r="L5" i="41" s="1"/>
  <c r="M5" i="41"/>
  <c r="G6" i="41"/>
  <c r="G7" i="41"/>
  <c r="G8" i="41"/>
  <c r="L8" i="41"/>
  <c r="M8" i="41"/>
  <c r="G9" i="41"/>
  <c r="L9" i="41" s="1"/>
  <c r="M9" i="41"/>
  <c r="G10" i="41"/>
  <c r="G11" i="41"/>
  <c r="L11" i="41" s="1"/>
  <c r="M11" i="41"/>
  <c r="G12" i="41"/>
  <c r="L12" i="41" s="1"/>
  <c r="M12" i="41"/>
  <c r="G13" i="41"/>
  <c r="L13" i="41" s="1"/>
  <c r="M13" i="41"/>
  <c r="G14" i="41"/>
  <c r="L14" i="41"/>
  <c r="M14" i="41"/>
  <c r="G15" i="41"/>
  <c r="L15" i="41"/>
  <c r="M15" i="41"/>
  <c r="G16" i="41"/>
  <c r="L16" i="41" s="1"/>
  <c r="M16" i="41"/>
  <c r="G17" i="41"/>
  <c r="G18" i="41"/>
  <c r="L18" i="41" s="1"/>
  <c r="M18" i="41"/>
  <c r="G19" i="41"/>
  <c r="L19" i="41" s="1"/>
  <c r="M19" i="41"/>
  <c r="G20" i="41"/>
  <c r="L20" i="41" s="1"/>
  <c r="M20" i="41"/>
  <c r="G21" i="41"/>
  <c r="L21" i="41" s="1"/>
  <c r="M21" i="41"/>
  <c r="G22" i="41"/>
  <c r="L22" i="41"/>
  <c r="M22" i="41"/>
  <c r="G23" i="41"/>
  <c r="L23" i="41" s="1"/>
  <c r="M23" i="41"/>
  <c r="G24" i="41"/>
  <c r="L24" i="41" s="1"/>
  <c r="M24" i="41"/>
  <c r="G25" i="41"/>
  <c r="L25" i="41" s="1"/>
  <c r="M25" i="41"/>
  <c r="G26" i="41"/>
  <c r="L26" i="41" s="1"/>
  <c r="M26" i="41"/>
  <c r="G27" i="41"/>
  <c r="L27" i="41" s="1"/>
  <c r="M27" i="41"/>
  <c r="G28" i="41"/>
  <c r="L28" i="41"/>
  <c r="M28" i="41"/>
  <c r="G29" i="41"/>
  <c r="L29" i="41" s="1"/>
  <c r="M29" i="41"/>
  <c r="G30" i="41"/>
  <c r="G31" i="41"/>
  <c r="L31" i="41" s="1"/>
  <c r="M31" i="41"/>
  <c r="G32" i="41"/>
  <c r="L32" i="41"/>
  <c r="M32" i="41"/>
  <c r="G33" i="41"/>
  <c r="G34" i="41"/>
  <c r="G35" i="41"/>
  <c r="L35" i="41" s="1"/>
  <c r="M35" i="41"/>
  <c r="G36" i="41"/>
  <c r="L36" i="41" s="1"/>
  <c r="M36" i="41"/>
  <c r="G37" i="41"/>
  <c r="L37" i="41" s="1"/>
  <c r="M37" i="41"/>
  <c r="G38" i="41"/>
  <c r="L38" i="41"/>
  <c r="M38" i="41"/>
  <c r="G39" i="41"/>
  <c r="L39" i="41" s="1"/>
  <c r="M39" i="41"/>
  <c r="G40" i="41"/>
  <c r="L40" i="41"/>
  <c r="M40" i="41"/>
  <c r="G41" i="41"/>
  <c r="L41" i="41" s="1"/>
  <c r="M41" i="41"/>
  <c r="G42" i="41"/>
  <c r="L42" i="41" s="1"/>
  <c r="M42" i="41"/>
  <c r="G43" i="41"/>
  <c r="L43" i="41" s="1"/>
  <c r="M43" i="41"/>
  <c r="G44" i="41"/>
  <c r="L44" i="41" s="1"/>
  <c r="M44" i="41"/>
  <c r="G45" i="41"/>
  <c r="G46" i="41"/>
  <c r="L46" i="41" s="1"/>
  <c r="M46" i="41"/>
  <c r="G47" i="41"/>
  <c r="L47" i="41" s="1"/>
  <c r="M47" i="41"/>
  <c r="G48" i="41"/>
  <c r="L48" i="41"/>
  <c r="M48" i="41"/>
  <c r="G49" i="41"/>
  <c r="L49" i="41"/>
  <c r="M49" i="41"/>
  <c r="G50" i="41"/>
  <c r="L50" i="41" s="1"/>
  <c r="M50" i="41"/>
  <c r="G51" i="41"/>
  <c r="L51" i="41" s="1"/>
  <c r="M51" i="41"/>
  <c r="G52" i="41"/>
  <c r="L52" i="41" s="1"/>
  <c r="M52" i="41"/>
  <c r="G53" i="41"/>
  <c r="L53" i="41" s="1"/>
  <c r="M53" i="41"/>
  <c r="G54" i="41"/>
  <c r="L54" i="41" s="1"/>
  <c r="M54" i="41"/>
  <c r="G55" i="41"/>
  <c r="L55" i="41"/>
  <c r="M55" i="41"/>
  <c r="G56" i="41"/>
  <c r="L56" i="41" s="1"/>
  <c r="M56" i="41"/>
  <c r="G57" i="41"/>
  <c r="L57" i="41"/>
  <c r="M57" i="41"/>
  <c r="G58" i="41"/>
  <c r="L58" i="41" s="1"/>
  <c r="M58" i="41"/>
  <c r="G59" i="41"/>
  <c r="G60" i="41"/>
  <c r="L60" i="41" s="1"/>
  <c r="M60" i="41"/>
  <c r="G61" i="41"/>
  <c r="L61" i="41"/>
  <c r="M61" i="41"/>
  <c r="G62" i="41"/>
  <c r="L62" i="41" s="1"/>
  <c r="M62" i="41"/>
  <c r="G63" i="41"/>
  <c r="L63" i="41" s="1"/>
  <c r="M63" i="41"/>
  <c r="G64" i="41"/>
  <c r="L64" i="41" s="1"/>
  <c r="M64" i="41"/>
  <c r="G65" i="41"/>
  <c r="L65" i="41" s="1"/>
  <c r="M65" i="41"/>
  <c r="G66" i="41"/>
  <c r="L66" i="41" s="1"/>
  <c r="M66" i="41"/>
  <c r="F69" i="41"/>
  <c r="G69" i="41"/>
  <c r="L69" i="41" s="1"/>
  <c r="F79" i="41"/>
  <c r="G79" i="41" s="1"/>
  <c r="L79" i="41" s="1"/>
  <c r="F80" i="41"/>
  <c r="G80" i="41" s="1"/>
  <c r="L80" i="41" s="1"/>
  <c r="F86" i="41"/>
  <c r="G86" i="41" s="1"/>
  <c r="L86" i="41" s="1"/>
  <c r="F87" i="41"/>
  <c r="G87" i="41" s="1"/>
  <c r="L87" i="41" s="1"/>
  <c r="F88" i="41"/>
  <c r="G88" i="41" s="1"/>
  <c r="L88" i="41" s="1"/>
  <c r="F91" i="41"/>
  <c r="G91" i="41"/>
  <c r="L91" i="41" s="1"/>
  <c r="F92" i="41"/>
  <c r="G92" i="41" s="1"/>
  <c r="L92" i="41" s="1"/>
  <c r="F95" i="41"/>
  <c r="G95" i="41"/>
  <c r="L95" i="41" s="1"/>
  <c r="F105" i="41"/>
  <c r="G105" i="41" s="1"/>
  <c r="L105" i="41" s="1"/>
  <c r="F106" i="41"/>
  <c r="G106" i="41" s="1"/>
  <c r="L106" i="41" s="1"/>
  <c r="F107" i="41"/>
  <c r="G107" i="41" s="1"/>
  <c r="L107" i="41" s="1"/>
  <c r="F108" i="41"/>
  <c r="G108" i="41" s="1"/>
  <c r="L108" i="41" s="1"/>
  <c r="F110" i="41"/>
  <c r="G110" i="41" s="1"/>
  <c r="L110" i="41" s="1"/>
  <c r="F111" i="41"/>
  <c r="G111" i="41"/>
  <c r="L111" i="41" s="1"/>
  <c r="F112" i="41"/>
  <c r="G112" i="41" s="1"/>
  <c r="L112" i="41" s="1"/>
  <c r="F113" i="41"/>
  <c r="G113" i="41"/>
  <c r="L113" i="41" s="1"/>
  <c r="F114" i="41"/>
  <c r="G114" i="41" s="1"/>
  <c r="L114" i="41" s="1"/>
  <c r="F116" i="41"/>
  <c r="G116" i="41" s="1"/>
  <c r="L116" i="41" s="1"/>
  <c r="F122" i="41"/>
  <c r="G122" i="41" s="1"/>
  <c r="L122" i="41" s="1"/>
  <c r="F126" i="41"/>
  <c r="G126" i="41" s="1"/>
  <c r="L126" i="41" s="1"/>
  <c r="F128" i="41"/>
  <c r="G128" i="41"/>
  <c r="L128" i="41" s="1"/>
  <c r="F129" i="41"/>
  <c r="G129" i="41" s="1"/>
  <c r="L129" i="41" s="1"/>
  <c r="F130" i="41"/>
  <c r="G130" i="41" s="1"/>
  <c r="L130" i="41" s="1"/>
  <c r="F131" i="41"/>
  <c r="G131" i="41"/>
  <c r="L131" i="41" s="1"/>
  <c r="F132" i="41"/>
  <c r="G132" i="41" s="1"/>
  <c r="L132" i="41" s="1"/>
  <c r="F133" i="41"/>
  <c r="G133" i="41"/>
  <c r="L133" i="41"/>
  <c r="F134" i="41"/>
  <c r="G134" i="41" s="1"/>
  <c r="L134" i="41" s="1"/>
  <c r="F135" i="41"/>
  <c r="G135" i="41" s="1"/>
  <c r="L135" i="41" s="1"/>
  <c r="F136" i="41"/>
  <c r="G136" i="41"/>
  <c r="L136" i="41" s="1"/>
  <c r="F138" i="41"/>
  <c r="G138" i="41" s="1"/>
  <c r="L138" i="41" s="1"/>
  <c r="F139" i="41"/>
  <c r="G139" i="41" s="1"/>
  <c r="L139" i="41" s="1"/>
  <c r="F140" i="41"/>
  <c r="G140" i="41" s="1"/>
  <c r="L140" i="41" s="1"/>
  <c r="F142" i="41"/>
  <c r="G142" i="41"/>
  <c r="L142" i="41" s="1"/>
  <c r="F143" i="41"/>
  <c r="G143" i="41" s="1"/>
  <c r="L143" i="41" s="1"/>
  <c r="F144" i="41"/>
  <c r="G144" i="41"/>
  <c r="L144" i="41" s="1"/>
  <c r="F145" i="41"/>
  <c r="G145" i="41" s="1"/>
  <c r="L145" i="41" s="1"/>
  <c r="F146" i="41"/>
  <c r="G146" i="41"/>
  <c r="L146" i="41" s="1"/>
  <c r="F147" i="41"/>
  <c r="G147" i="41" s="1"/>
  <c r="L147" i="41" s="1"/>
  <c r="F148" i="41"/>
  <c r="G148" i="41" s="1"/>
  <c r="L148" i="41" s="1"/>
  <c r="F149" i="41"/>
  <c r="G149" i="41" s="1"/>
  <c r="L149" i="41" s="1"/>
  <c r="F150" i="41"/>
  <c r="G150" i="41"/>
  <c r="L150" i="41" s="1"/>
  <c r="F151" i="41"/>
  <c r="G151" i="41" s="1"/>
  <c r="L151" i="41" s="1"/>
  <c r="F152" i="41"/>
  <c r="G152" i="41"/>
  <c r="L152" i="41" s="1"/>
  <c r="F153" i="41"/>
  <c r="G153" i="41" s="1"/>
  <c r="L153" i="41" s="1"/>
  <c r="F154" i="41"/>
  <c r="G154" i="41"/>
  <c r="L154" i="41" s="1"/>
  <c r="F155" i="41"/>
  <c r="G155" i="41" s="1"/>
  <c r="L155" i="41" s="1"/>
  <c r="F156" i="41"/>
  <c r="G156" i="41" s="1"/>
  <c r="L156" i="41" s="1"/>
  <c r="E61" i="12"/>
  <c r="H40" i="18"/>
  <c r="I40" i="18" s="1"/>
  <c r="H14" i="18"/>
  <c r="I14" i="18" s="1"/>
  <c r="H15" i="18"/>
  <c r="I15" i="18" s="1"/>
  <c r="H16" i="18"/>
  <c r="I16" i="18" s="1"/>
  <c r="H17" i="18"/>
  <c r="I17" i="18" s="1"/>
  <c r="H18" i="18"/>
  <c r="I18" i="18" s="1"/>
  <c r="H13" i="18"/>
  <c r="A7" i="17"/>
  <c r="C30" i="17"/>
  <c r="D30" i="17"/>
  <c r="B30" i="17"/>
  <c r="J31" i="33"/>
  <c r="I29" i="33"/>
  <c r="J29" i="33" s="1"/>
  <c r="I30" i="33"/>
  <c r="J30" i="33" s="1"/>
  <c r="I31" i="33"/>
  <c r="I32" i="33"/>
  <c r="J32" i="33" s="1"/>
  <c r="I33" i="33"/>
  <c r="J33" i="33" s="1"/>
  <c r="I28" i="33"/>
  <c r="J28" i="33" s="1"/>
  <c r="J35" i="33" s="1"/>
  <c r="H29" i="33"/>
  <c r="H30" i="33"/>
  <c r="H31" i="33"/>
  <c r="H32" i="33"/>
  <c r="H33" i="33"/>
  <c r="H28" i="33"/>
  <c r="G35" i="33"/>
  <c r="B57" i="1"/>
  <c r="B27" i="35"/>
  <c r="G20" i="33"/>
  <c r="G16" i="33"/>
  <c r="G17" i="33"/>
  <c r="G18" i="33"/>
  <c r="G19" i="33"/>
  <c r="G15" i="33"/>
  <c r="F23" i="24"/>
  <c r="M32" i="27"/>
  <c r="O32" i="27" s="1"/>
  <c r="P32" i="27" s="1"/>
  <c r="L39" i="27"/>
  <c r="CE22" i="27"/>
  <c r="CE21" i="27"/>
  <c r="O67" i="27"/>
  <c r="P67" i="27" s="1"/>
  <c r="R67" i="27" s="1"/>
  <c r="O68" i="27"/>
  <c r="P68" i="27" s="1"/>
  <c r="R68" i="27" s="1"/>
  <c r="O69" i="27"/>
  <c r="P69" i="27" s="1"/>
  <c r="R69" i="27" s="1"/>
  <c r="O70" i="27"/>
  <c r="P70" i="27" s="1"/>
  <c r="R70" i="27" s="1"/>
  <c r="O71" i="27"/>
  <c r="P71" i="27" s="1"/>
  <c r="R71" i="27" s="1"/>
  <c r="O66" i="27"/>
  <c r="P66" i="27" s="1"/>
  <c r="R66" i="27" s="1"/>
  <c r="O58" i="27"/>
  <c r="P58" i="27" s="1"/>
  <c r="O59" i="27"/>
  <c r="P59" i="27"/>
  <c r="O60" i="27"/>
  <c r="P60" i="27" s="1"/>
  <c r="O61" i="27"/>
  <c r="P61" i="27"/>
  <c r="O62" i="27"/>
  <c r="P62" i="27" s="1"/>
  <c r="O57" i="27"/>
  <c r="P57" i="27"/>
  <c r="O49" i="27"/>
  <c r="P49" i="27" s="1"/>
  <c r="O50" i="27"/>
  <c r="P50" i="27" s="1"/>
  <c r="O51" i="27"/>
  <c r="P51" i="27" s="1"/>
  <c r="O52" i="27"/>
  <c r="P52" i="27" s="1"/>
  <c r="O53" i="27"/>
  <c r="P53" i="27" s="1"/>
  <c r="Q53" i="27" s="1"/>
  <c r="O48" i="27"/>
  <c r="P48" i="27" s="1"/>
  <c r="H39" i="27"/>
  <c r="J47" i="27"/>
  <c r="F66" i="18"/>
  <c r="J66" i="18" s="1"/>
  <c r="M66" i="18" s="1"/>
  <c r="I66" i="18"/>
  <c r="K66" i="18"/>
  <c r="E67" i="18"/>
  <c r="I67" i="18" s="1"/>
  <c r="K67" i="18" s="1"/>
  <c r="F67" i="18"/>
  <c r="J67" i="18"/>
  <c r="M67" i="18" s="1"/>
  <c r="E68" i="18"/>
  <c r="F68" i="18"/>
  <c r="J68" i="18" s="1"/>
  <c r="M68" i="18" s="1"/>
  <c r="I68" i="18"/>
  <c r="K68" i="18" s="1"/>
  <c r="E69" i="18"/>
  <c r="I69" i="18" s="1"/>
  <c r="K69" i="18" s="1"/>
  <c r="F69" i="18"/>
  <c r="J69" i="18"/>
  <c r="M69" i="18" s="1"/>
  <c r="E70" i="18"/>
  <c r="F70" i="18"/>
  <c r="J70" i="18" s="1"/>
  <c r="M70" i="18" s="1"/>
  <c r="I70" i="18"/>
  <c r="K70" i="18" s="1"/>
  <c r="E71" i="18"/>
  <c r="I71" i="18" s="1"/>
  <c r="K71" i="18" s="1"/>
  <c r="F71" i="18"/>
  <c r="J71" i="18"/>
  <c r="M71" i="18" s="1"/>
  <c r="E72" i="18"/>
  <c r="F72" i="18"/>
  <c r="J72" i="18" s="1"/>
  <c r="M72" i="18" s="1"/>
  <c r="I72" i="18"/>
  <c r="K72" i="18" s="1"/>
  <c r="E73" i="18"/>
  <c r="I73" i="18" s="1"/>
  <c r="K73" i="18" s="1"/>
  <c r="F73" i="18"/>
  <c r="J73" i="18"/>
  <c r="M73" i="18" s="1"/>
  <c r="E74" i="18"/>
  <c r="F74" i="18"/>
  <c r="J74" i="18" s="1"/>
  <c r="M74" i="18" s="1"/>
  <c r="I74" i="18"/>
  <c r="K74" i="18" s="1"/>
  <c r="E75" i="18"/>
  <c r="I75" i="18" s="1"/>
  <c r="K75" i="18" s="1"/>
  <c r="F75" i="18"/>
  <c r="J75" i="18"/>
  <c r="M75" i="18" s="1"/>
  <c r="E76" i="18"/>
  <c r="F76" i="18"/>
  <c r="J76" i="18" s="1"/>
  <c r="M76" i="18" s="1"/>
  <c r="I76" i="18"/>
  <c r="K76" i="18" s="1"/>
  <c r="M40" i="18"/>
  <c r="P40" i="18" s="1"/>
  <c r="Q40" i="18"/>
  <c r="S40" i="18" s="1"/>
  <c r="H41" i="18"/>
  <c r="I41" i="18" s="1"/>
  <c r="M41" i="18"/>
  <c r="P41" i="18" s="1"/>
  <c r="Q41" i="18"/>
  <c r="S41" i="18" s="1"/>
  <c r="H42" i="18"/>
  <c r="I42" i="18" s="1"/>
  <c r="M42" i="18"/>
  <c r="P42" i="18" s="1"/>
  <c r="Q42" i="18"/>
  <c r="S42" i="18" s="1"/>
  <c r="H43" i="18"/>
  <c r="I43" i="18" s="1"/>
  <c r="M43" i="18"/>
  <c r="P43" i="18" s="1"/>
  <c r="Q43" i="18"/>
  <c r="S43" i="18" s="1"/>
  <c r="H44" i="18"/>
  <c r="I44" i="18" s="1"/>
  <c r="M44" i="18"/>
  <c r="P44" i="18" s="1"/>
  <c r="Q44" i="18"/>
  <c r="S44" i="18" s="1"/>
  <c r="H45" i="18"/>
  <c r="I45" i="18" s="1"/>
  <c r="M45" i="18"/>
  <c r="P45" i="18" s="1"/>
  <c r="Q45" i="18"/>
  <c r="S45" i="18" s="1"/>
  <c r="CD3" i="11"/>
  <c r="C21" i="12"/>
  <c r="G21" i="12" s="1"/>
  <c r="C22" i="12"/>
  <c r="G22" i="12" s="1"/>
  <c r="C23" i="12"/>
  <c r="G23" i="12" s="1"/>
  <c r="C24" i="12"/>
  <c r="G24" i="12" s="1"/>
  <c r="C26" i="12"/>
  <c r="G26" i="12" s="1"/>
  <c r="C27" i="12"/>
  <c r="G27" i="12" s="1"/>
  <c r="C28" i="12"/>
  <c r="G28" i="12" s="1"/>
  <c r="C29" i="12"/>
  <c r="G29" i="12" s="1"/>
  <c r="C36" i="12"/>
  <c r="D36" i="12"/>
  <c r="E36" i="12"/>
  <c r="C39" i="12"/>
  <c r="C43" i="12" s="1"/>
  <c r="D39" i="12"/>
  <c r="E39" i="12"/>
  <c r="C53" i="12"/>
  <c r="C61" i="12" s="1"/>
  <c r="D53" i="12"/>
  <c r="E53" i="12"/>
  <c r="C56" i="12"/>
  <c r="D56" i="12"/>
  <c r="D61" i="12" s="1"/>
  <c r="E56" i="12"/>
  <c r="D72" i="12"/>
  <c r="E72" i="12" s="1"/>
  <c r="D73" i="12"/>
  <c r="E73" i="12" s="1"/>
  <c r="D74" i="12"/>
  <c r="E74" i="12" s="1"/>
  <c r="D75" i="12"/>
  <c r="E75" i="12" s="1"/>
  <c r="D76" i="12"/>
  <c r="E76" i="12" s="1"/>
  <c r="D77" i="12"/>
  <c r="E77" i="12" s="1"/>
  <c r="D78" i="12"/>
  <c r="E78" i="12" s="1"/>
  <c r="D79" i="12"/>
  <c r="E79" i="12" s="1"/>
  <c r="D80" i="12"/>
  <c r="E80" i="12" s="1"/>
  <c r="D81" i="12"/>
  <c r="E81" i="12" s="1"/>
  <c r="D82" i="12"/>
  <c r="E82" i="12" s="1"/>
  <c r="C88" i="12"/>
  <c r="D88" i="12" s="1"/>
  <c r="F88" i="12"/>
  <c r="H88" i="12" s="1"/>
  <c r="C89" i="12"/>
  <c r="D89" i="12" s="1"/>
  <c r="F89" i="12"/>
  <c r="H89" i="12" s="1"/>
  <c r="C90" i="12"/>
  <c r="D90" i="12" s="1"/>
  <c r="F90" i="12"/>
  <c r="H90" i="12" s="1"/>
  <c r="C91" i="12"/>
  <c r="D91" i="12" s="1"/>
  <c r="F91" i="12"/>
  <c r="H91" i="12" s="1"/>
  <c r="C92" i="12"/>
  <c r="D92" i="12" s="1"/>
  <c r="F92" i="12"/>
  <c r="H92" i="12" s="1"/>
  <c r="C93" i="12"/>
  <c r="D93" i="12" s="1"/>
  <c r="F93" i="12"/>
  <c r="H93" i="12" s="1"/>
  <c r="D45" i="9"/>
  <c r="F81" i="9"/>
  <c r="F38" i="15"/>
  <c r="B43" i="15"/>
  <c r="E43" i="15" s="1"/>
  <c r="B44" i="15"/>
  <c r="E44" i="15"/>
  <c r="B45" i="15"/>
  <c r="E45" i="15" s="1"/>
  <c r="B46" i="15"/>
  <c r="E46" i="15"/>
  <c r="B47" i="15"/>
  <c r="E47" i="15" s="1"/>
  <c r="B48" i="15"/>
  <c r="E48" i="15"/>
  <c r="D14" i="17"/>
  <c r="E14" i="17" s="1"/>
  <c r="D15" i="17"/>
  <c r="E15" i="17" s="1"/>
  <c r="D16" i="17"/>
  <c r="E16" i="17" s="1"/>
  <c r="D17" i="17"/>
  <c r="E17" i="17" s="1"/>
  <c r="D18" i="17"/>
  <c r="E18" i="17" s="1"/>
  <c r="D19" i="17"/>
  <c r="E19" i="17" s="1"/>
  <c r="D20" i="17"/>
  <c r="E20" i="17" s="1"/>
  <c r="D21" i="17"/>
  <c r="E21" i="17" s="1"/>
  <c r="D22" i="17"/>
  <c r="E22" i="17" s="1"/>
  <c r="D23" i="17"/>
  <c r="E23" i="17" s="1"/>
  <c r="D24" i="17"/>
  <c r="E24" i="17" s="1"/>
  <c r="C32" i="27"/>
  <c r="D32" i="27" s="1"/>
  <c r="C33" i="27"/>
  <c r="D33" i="27" s="1"/>
  <c r="M33" i="27"/>
  <c r="O33" i="27" s="1"/>
  <c r="P33" i="27" s="1"/>
  <c r="C34" i="27"/>
  <c r="D34" i="27" s="1"/>
  <c r="M34" i="27"/>
  <c r="O34" i="27" s="1"/>
  <c r="P34" i="27" s="1"/>
  <c r="Q34" i="27" s="1"/>
  <c r="C35" i="27"/>
  <c r="D35" i="27" s="1"/>
  <c r="M35" i="27"/>
  <c r="O35" i="27"/>
  <c r="P35" i="27" s="1"/>
  <c r="C36" i="27"/>
  <c r="D36" i="27" s="1"/>
  <c r="M36" i="27"/>
  <c r="O36" i="27" s="1"/>
  <c r="P36" i="27" s="1"/>
  <c r="C37" i="27"/>
  <c r="D37" i="27"/>
  <c r="M37" i="27"/>
  <c r="O37" i="27" s="1"/>
  <c r="P37" i="27" s="1"/>
  <c r="Q37" i="27" s="1"/>
  <c r="G17" i="28"/>
  <c r="Q58" i="27" l="1"/>
  <c r="D43" i="12"/>
  <c r="Q51" i="27"/>
  <c r="D30" i="38"/>
  <c r="N48" i="41"/>
  <c r="Q35" i="27"/>
  <c r="E43" i="12"/>
  <c r="S67" i="27"/>
  <c r="Q36" i="27"/>
  <c r="Q33" i="27"/>
  <c r="F16" i="38"/>
  <c r="F25" i="38"/>
  <c r="F23" i="38"/>
  <c r="F21" i="38"/>
  <c r="F19" i="38"/>
  <c r="F17" i="38"/>
  <c r="G26" i="38"/>
  <c r="G24" i="38"/>
  <c r="G22" i="38"/>
  <c r="G20" i="38"/>
  <c r="G18" i="38"/>
  <c r="H16" i="38"/>
  <c r="H25" i="38"/>
  <c r="H23" i="38"/>
  <c r="H21" i="38"/>
  <c r="H19" i="38"/>
  <c r="H17" i="38"/>
  <c r="F26" i="38"/>
  <c r="F24" i="38"/>
  <c r="F22" i="38"/>
  <c r="F20" i="38"/>
  <c r="F18" i="38"/>
  <c r="N50" i="41"/>
  <c r="N49" i="41"/>
  <c r="D57" i="12"/>
  <c r="I13" i="18"/>
  <c r="I20" i="18" s="1"/>
  <c r="K13" i="18" s="1"/>
  <c r="M13" i="18" s="1"/>
  <c r="N18" i="18"/>
  <c r="N16" i="18"/>
  <c r="N14" i="18"/>
  <c r="O18" i="18"/>
  <c r="O16" i="18"/>
  <c r="O14" i="18"/>
  <c r="P18" i="18"/>
  <c r="P16" i="18"/>
  <c r="P14" i="18"/>
  <c r="N13" i="18"/>
  <c r="N17" i="18"/>
  <c r="N15" i="18"/>
  <c r="O13" i="18"/>
  <c r="O17" i="18"/>
  <c r="O15" i="18"/>
  <c r="P13" i="18"/>
  <c r="P17" i="18"/>
  <c r="P15" i="18"/>
  <c r="L66" i="18"/>
  <c r="N66" i="18"/>
  <c r="R48" i="18"/>
  <c r="I48" i="18"/>
  <c r="P48" i="18"/>
  <c r="Q48" i="27"/>
  <c r="Q52" i="27"/>
  <c r="Q50" i="27"/>
  <c r="Q32" i="27"/>
  <c r="Q49" i="27"/>
  <c r="F20" i="17"/>
  <c r="E50" i="15"/>
  <c r="G30" i="12"/>
  <c r="E57" i="12"/>
  <c r="C57" i="12"/>
  <c r="E40" i="12"/>
  <c r="C40" i="12"/>
  <c r="D40" i="12"/>
  <c r="D94" i="12"/>
  <c r="H94" i="12"/>
  <c r="E83" i="12"/>
  <c r="R33" i="27" l="1"/>
  <c r="G30" i="38"/>
  <c r="K17" i="18"/>
  <c r="M17" i="18" s="1"/>
  <c r="K15" i="18"/>
  <c r="M15" i="18" s="1"/>
  <c r="K18" i="18"/>
  <c r="M18" i="18" s="1"/>
  <c r="K16" i="18"/>
  <c r="M16" i="18" s="1"/>
  <c r="K14" i="18"/>
  <c r="M14" i="18" s="1"/>
  <c r="R49" i="27"/>
  <c r="S13" i="18" l="1"/>
  <c r="R13" i="18"/>
  <c r="Q13" i="18"/>
  <c r="S17" i="18"/>
  <c r="R17" i="18"/>
  <c r="Q17" i="18"/>
  <c r="S16" i="18"/>
  <c r="R16" i="18"/>
  <c r="Q16" i="18"/>
  <c r="S14" i="18"/>
  <c r="R14" i="18"/>
  <c r="Q14" i="18"/>
  <c r="S18" i="18"/>
  <c r="R18" i="18"/>
  <c r="Q18" i="18"/>
  <c r="S15" i="18"/>
  <c r="R15" i="18"/>
  <c r="Q15" i="18"/>
  <c r="T18" i="18" l="1"/>
  <c r="T16" i="18"/>
  <c r="T13" i="18"/>
  <c r="T15" i="18"/>
  <c r="T14" i="18"/>
  <c r="T17" i="18"/>
  <c r="T20" i="18" l="1"/>
</calcChain>
</file>

<file path=xl/sharedStrings.xml><?xml version="1.0" encoding="utf-8"?>
<sst xmlns="http://schemas.openxmlformats.org/spreadsheetml/2006/main" count="3069" uniqueCount="1552">
  <si>
    <t xml:space="preserve">hier keine Unterscheidung zw. altem und neuem N, da Pflanzen </t>
  </si>
  <si>
    <t>Unterscheidung zw. alt und neu auf-</t>
  </si>
  <si>
    <t>Pflanzen waren vor Beginn der Versuchszeit 1 Jahr alt, wurden dann umgetopft</t>
  </si>
  <si>
    <t>schon im ersten Jahr N aufgenommen haben</t>
  </si>
  <si>
    <t>genommenen N aus Boden zu machen</t>
  </si>
  <si>
    <t>und mit Rhizobium inokuliert, daher erst hier Beginn der Luftstick-</t>
  </si>
  <si>
    <t>ist eine Schätzung, daher unsicher</t>
  </si>
  <si>
    <t>FW Zuwachs</t>
  </si>
  <si>
    <t xml:space="preserve">FW </t>
  </si>
  <si>
    <t>Summe verändert</t>
  </si>
  <si>
    <t>Gesamt N</t>
  </si>
  <si>
    <t>sigmaN</t>
  </si>
  <si>
    <t xml:space="preserve">stofffixierung </t>
  </si>
  <si>
    <t>TG (g/Baum)</t>
  </si>
  <si>
    <t>TG g/d</t>
  </si>
  <si>
    <t>TG g/y</t>
  </si>
  <si>
    <t>g/296 Tage</t>
  </si>
  <si>
    <t>g/y</t>
  </si>
  <si>
    <t>g N/g FW TG * y</t>
  </si>
  <si>
    <t>TG der Gesamtfeinwurzeln</t>
  </si>
  <si>
    <t xml:space="preserve">negative Werte, </t>
  </si>
  <si>
    <t xml:space="preserve">gesamt aufgenommener N in 1 Vegetationsperiode + </t>
  </si>
  <si>
    <t>einer überdachten Freiluft-</t>
  </si>
  <si>
    <t>da Gesamt N gehalt</t>
  </si>
  <si>
    <t>16 Wo Untersuchung aus Boden und dr. Fixation</t>
  </si>
  <si>
    <t>Vegetationsperiode und 16 Wochen</t>
  </si>
  <si>
    <t xml:space="preserve">vor Beginn der Untersuchung </t>
  </si>
  <si>
    <t xml:space="preserve">in Wachstumskammern unter </t>
  </si>
  <si>
    <t>zu hoch eingeschätzt</t>
  </si>
  <si>
    <t>g/y meint g pro 184 Tage</t>
  </si>
  <si>
    <t>kontrollierten Bedingungen</t>
  </si>
  <si>
    <t>negative Werte durch Mittelwert</t>
  </si>
  <si>
    <t>der restlichen Werte ersetzt</t>
  </si>
  <si>
    <t>Annahme:</t>
  </si>
  <si>
    <t>FW Wachstum sowie N Aufnahme über Wurzeln</t>
  </si>
  <si>
    <t>erfolgt für durchschnittlich 184 Tage</t>
  </si>
  <si>
    <t>(1.5. - 31.10.) pro Jahr</t>
  </si>
  <si>
    <t>1 Vegetationsperiode = 184 Tage</t>
  </si>
  <si>
    <t>TG=184 Tage + 112 Tage = 296 Tage</t>
  </si>
  <si>
    <r>
      <t>Konz.(N</t>
    </r>
    <r>
      <rPr>
        <sz val="10"/>
        <color indexed="10"/>
        <rFont val="Arial"/>
        <family val="2"/>
      </rPr>
      <t>%</t>
    </r>
    <r>
      <rPr>
        <sz val="10"/>
        <rFont val="Arial"/>
        <family val="2"/>
      </rPr>
      <t>)</t>
    </r>
  </si>
  <si>
    <r>
      <t>Konz.(N</t>
    </r>
    <r>
      <rPr>
        <sz val="10"/>
        <color indexed="8"/>
        <rFont val="Arial"/>
        <family val="2"/>
      </rPr>
      <t>%</t>
    </r>
    <r>
      <rPr>
        <sz val="10"/>
        <rFont val="Arial"/>
        <family val="2"/>
      </rPr>
      <t>)</t>
    </r>
  </si>
  <si>
    <t>Nr.</t>
  </si>
  <si>
    <t>Stammdurchmesser</t>
  </si>
  <si>
    <t>(cm)</t>
  </si>
  <si>
    <t>( g )</t>
  </si>
  <si>
    <t>13C</t>
  </si>
  <si>
    <t>15N</t>
  </si>
  <si>
    <t>N (gramm)</t>
  </si>
  <si>
    <t>N(samen) gramm</t>
  </si>
  <si>
    <t>N(Boden) gramm</t>
  </si>
  <si>
    <t>C gramm</t>
  </si>
  <si>
    <t>keine Versuchsbäume</t>
  </si>
  <si>
    <t>Messungen vor Versuch unternommen</t>
  </si>
  <si>
    <r>
      <t>Treehtm</t>
    </r>
    <r>
      <rPr>
        <sz val="10"/>
        <rFont val="Arial"/>
        <family val="2"/>
      </rPr>
      <t xml:space="preserve"> = Tree height (m)</t>
    </r>
  </si>
  <si>
    <r>
      <t>RCD</t>
    </r>
    <r>
      <rPr>
        <sz val="10"/>
        <rFont val="Arial"/>
        <family val="2"/>
      </rPr>
      <t>= Root Collar Diameter (mm)</t>
    </r>
  </si>
  <si>
    <r>
      <t>Area (m2)</t>
    </r>
    <r>
      <rPr>
        <sz val="10"/>
        <rFont val="Arial"/>
        <family val="2"/>
      </rPr>
      <t>, A=total height (H m) x tree canopy width (W m)</t>
    </r>
  </si>
  <si>
    <r>
      <t>Volume (m3)</t>
    </r>
    <r>
      <rPr>
        <sz val="10"/>
        <rFont val="Arial"/>
        <family val="2"/>
      </rPr>
      <t>, V=1/3 * p ((1/2 * tree width) ^2)*tree height)</t>
    </r>
  </si>
  <si>
    <r>
      <t>Treewidm</t>
    </r>
    <r>
      <rPr>
        <sz val="10"/>
        <rFont val="Arial"/>
        <family val="2"/>
      </rPr>
      <t xml:space="preserve"> = Tree width (m )</t>
    </r>
  </si>
  <si>
    <t>26,4 m²/kg</t>
  </si>
  <si>
    <t>und diameter aus HD Verhältnis</t>
  </si>
  <si>
    <t>Eberswalde Bot. Garten</t>
  </si>
  <si>
    <t>Beginn Sproßwachstum</t>
  </si>
  <si>
    <t>14.5.</t>
  </si>
  <si>
    <t>Ende Sproßwachstum</t>
  </si>
  <si>
    <t>14.9.</t>
  </si>
  <si>
    <t>Wachstumsperiode</t>
  </si>
  <si>
    <t>123 Tage</t>
  </si>
  <si>
    <t>Dipl. Arbeit Fröhlich, B.  Eberswalde 1963</t>
  </si>
  <si>
    <t>bei mittl. Lufttemp. von Tmin = 7,5 °C und Tmax = 14,6°C</t>
  </si>
  <si>
    <t>bei mittl. Lufttemp. von Tmin = 9,1 °C und Tmax = 19,5°C</t>
  </si>
  <si>
    <t>Zirkumglobalstrahlung von 172 - 391 cal/cm2</t>
  </si>
  <si>
    <t>Wurzelwachstum Beginn</t>
  </si>
  <si>
    <t>13.6.</t>
  </si>
  <si>
    <t>Wurzelwachstum Ende</t>
  </si>
  <si>
    <t>2.9.</t>
  </si>
  <si>
    <t>Wachstumsdauer</t>
  </si>
  <si>
    <t>81 Tage</t>
  </si>
  <si>
    <t>Zuwachsmessung erfolgte nur für Wurzeln, die &gt; 0,8-1 mm waren</t>
  </si>
  <si>
    <t>muss aber nicht der Vegetationsperiode entsprechen, da nach Tornette das Öffnen der Knospen vor dem ersten Sprosswachstumsschub erfolgt S. 9</t>
  </si>
  <si>
    <t>FH Eberswalde</t>
  </si>
  <si>
    <t>Diplomarbeit Tornette, H. Tharandt 1964</t>
  </si>
  <si>
    <t>30.5.</t>
  </si>
  <si>
    <t>Tagesmittel Lufttemp. 15,9°C</t>
  </si>
  <si>
    <t>Ende</t>
  </si>
  <si>
    <t>13.9.</t>
  </si>
  <si>
    <t>Tagesmittel Lufttemp. 15°C</t>
  </si>
  <si>
    <t>107 Tage</t>
  </si>
  <si>
    <t>Öffnen der Knospen ca. 1 Woche vor 30.5.</t>
  </si>
  <si>
    <t>4.6.</t>
  </si>
  <si>
    <t>20.9.</t>
  </si>
  <si>
    <t>Dauer</t>
  </si>
  <si>
    <t>109 Tage</t>
  </si>
  <si>
    <t>Tagesmittel Lufttemp. 15 °C</t>
  </si>
  <si>
    <t>Tagesmittel Lufttemp. 16,4 °C</t>
  </si>
  <si>
    <t>Ertragsdaten von versch. Sorten und versch. Alters/ keine Einzelbäume sondern Mittelwerte</t>
  </si>
  <si>
    <t>Holzparameter S.135</t>
  </si>
  <si>
    <t>Diameter</t>
  </si>
  <si>
    <t>Height</t>
  </si>
  <si>
    <t>cm</t>
  </si>
  <si>
    <t>m</t>
  </si>
  <si>
    <t>species</t>
  </si>
  <si>
    <t>family mean survival rates (%) after 1, 2, 3 years in field progeny test</t>
  </si>
  <si>
    <t>Nodulation and growth of B. L. on a desurfaced... Von Ferrari, Wall</t>
  </si>
  <si>
    <t>seed</t>
  </si>
  <si>
    <t>N content in %</t>
  </si>
  <si>
    <t>N content value</t>
  </si>
  <si>
    <t>Pflanzensamen auf verarmte Böden</t>
  </si>
  <si>
    <t>2 Teilbereiche Boden mit zwei verschieden N bindende Bakt.kultur versehen</t>
  </si>
  <si>
    <t>1 Teilbereich nur mit N gedüngt</t>
  </si>
  <si>
    <t>! Teilbereich ohne Bakt. Stamm und Düngung</t>
  </si>
  <si>
    <t>1 Teilbereich als Kontrollbereich ( normaler Boden)</t>
  </si>
  <si>
    <t>fertilised plants</t>
  </si>
  <si>
    <t>Plants Bakt.stamm1</t>
  </si>
  <si>
    <t>Plants Bakt.stamm2</t>
  </si>
  <si>
    <t>shoot/root ratio mg/mg</t>
  </si>
  <si>
    <t>shoot/plant ratio in mg/mg</t>
  </si>
  <si>
    <t>Leaf N concentration % w/w</t>
  </si>
  <si>
    <t>leaf N content mg</t>
  </si>
  <si>
    <t>Nitrate levels affect the development of the ... Von Röhm, Werner</t>
  </si>
  <si>
    <t>Samen und Pflanzen unter Laborbedingungen (eine Art Hydrokultur)</t>
  </si>
  <si>
    <t>Erklärung zur Tabelle: dargestellt sind Wachstumsparameter von Pflanzen, die mit N bindenden Bakt. Behandelt sind und welche ohne Behandlung unter verschiedenen N konzentrationen der den Pflanzen zugegebenen Nährstofflösungen</t>
  </si>
  <si>
    <t>Shoot length</t>
  </si>
  <si>
    <t>Shoot wet weight</t>
  </si>
  <si>
    <t>root wet weight</t>
  </si>
  <si>
    <t>Nitrate mM</t>
  </si>
  <si>
    <t>! Durchschnittswert unbehandelter Pflanze zu Durchschnittswert behandelter Pflanzen</t>
  </si>
  <si>
    <t xml:space="preserve">Erklärung zur Tabelle: Wachstumsparameter von mit N bindenden Bakt behandelten Pflanzen, aber in sogen. Clay pots gewachsen, </t>
  </si>
  <si>
    <t>die bis zum 13. Tag nach Infektion nur Nährlösg ohne N erhielten und dann bis zur Ernte (mit 85 Tagen) N erhielten</t>
  </si>
  <si>
    <t>mean</t>
  </si>
  <si>
    <t>Nr of trees</t>
  </si>
  <si>
    <t>root wet weight g</t>
  </si>
  <si>
    <t>shoot wet weight g</t>
  </si>
  <si>
    <t>Table 3.1: NDF, ADF, CELL, LIG, N, and IVTDMD concentrations of black locust</t>
  </si>
  <si>
    <t>herbage in 1999 and 2000, Wake County, North Carolina. †</t>
  </si>
  <si>
    <t>nitrogen; IVTDMD= in vitro true dry matter disappearance.</t>
  </si>
  <si>
    <t xml:space="preserve">Sampling date </t>
  </si>
  <si>
    <t xml:space="preserve">NDF </t>
  </si>
  <si>
    <t>ADF</t>
  </si>
  <si>
    <t>N</t>
  </si>
  <si>
    <t>RF</t>
  </si>
  <si>
    <t>GDD</t>
  </si>
  <si>
    <t>mm</t>
  </si>
  <si>
    <t>g/kg DM</t>
  </si>
  <si>
    <t xml:space="preserve">13-May </t>
  </si>
  <si>
    <t xml:space="preserve"> 60.5</t>
  </si>
  <si>
    <t>85.3</t>
  </si>
  <si>
    <t xml:space="preserve">28-May </t>
  </si>
  <si>
    <t xml:space="preserve">85.3 </t>
  </si>
  <si>
    <t xml:space="preserve">11-June  </t>
  </si>
  <si>
    <t>91.4</t>
  </si>
  <si>
    <t xml:space="preserve">29-June </t>
  </si>
  <si>
    <t>202.2</t>
  </si>
  <si>
    <t xml:space="preserve">14-June </t>
  </si>
  <si>
    <t>227.8</t>
  </si>
  <si>
    <t xml:space="preserve">28-June </t>
  </si>
  <si>
    <t xml:space="preserve">306.1 </t>
  </si>
  <si>
    <t xml:space="preserve">17-July  </t>
  </si>
  <si>
    <t xml:space="preserve">395.7 </t>
  </si>
  <si>
    <t xml:space="preserve">27-July </t>
  </si>
  <si>
    <t>NDF=neutral detergent fiber; ADF= acid detergent fiber; CELL= cellulose; LIG=acid detergent lignin; N=</t>
  </si>
  <si>
    <t>RF=Rainfall; summed from 01 March to sampling date.</t>
  </si>
  <si>
    <t>GDD= growing degree-days=? {[(T airmax + T airmin) / 2] - 10 °C}, from 01 March.</t>
  </si>
  <si>
    <t>DM= dry matter.</t>
  </si>
  <si>
    <t>Table 3.4: Black locust mean canopy height and dry herbage mass in</t>
  </si>
  <si>
    <t>1999 and 2000, Wake County, North Carolina.</t>
  </si>
  <si>
    <t>01 March.</t>
  </si>
  <si>
    <t>Canopy Height</t>
  </si>
  <si>
    <t>Sampling date</t>
  </si>
  <si>
    <t>Herbage Mass</t>
  </si>
  <si>
    <t>kg/ha</t>
  </si>
  <si>
    <t>11-June</t>
  </si>
  <si>
    <t xml:space="preserve">28-May  </t>
  </si>
  <si>
    <t xml:space="preserve">17-July </t>
  </si>
  <si>
    <t>27-July</t>
  </si>
  <si>
    <t>GDD= growing degree-days=? {[(Tairmax + T airmin) / 2] - 10 °C}, from</t>
  </si>
  <si>
    <t>SNYDER, LORI JUNE UNRUH. Evaluation of Robinia pseudoacacia L. as Browse for</t>
  </si>
  <si>
    <t>Meat Goat Production in the Southeastern USA.</t>
  </si>
  <si>
    <t>gekürzt und im Sommer von Ziegen beweidet</t>
  </si>
  <si>
    <t xml:space="preserve">Testflächen im Winter bis 0,5m Höhe </t>
  </si>
  <si>
    <t>für jeden Messtag wurden 2 Bäume je Plot zufällig ausgesucht</t>
  </si>
  <si>
    <t>innerhalb der Wachstumssaison wurde kein Baum doppelt vermessen</t>
  </si>
  <si>
    <t>Table A.10: Simple Statistics for Chapter 2 prediction equation variables for 1999 data.</t>
  </si>
  <si>
    <t>Variables = 1) DM leafwt = DM leaf weight (g/tree); 2) Sum Bran = Sum of main branch</t>
  </si>
  <si>
    <t>diameters greater than 10 mm; 3) NoBran = Number of branches greater than</t>
  </si>
  <si>
    <t>10 mm diameter; 4) Treewidm = Tree width (m); 5) Treehtm = Tree height</t>
  </si>
  <si>
    <t>(m); 6) Volume (m3), V=1/3 * p ((1/2 * tree width) ^2)*tree height; 7) Area</t>
  </si>
  <si>
    <t>(m2), A=total height (H m) x tree canopy width (W m).</t>
  </si>
  <si>
    <t>Mean</t>
  </si>
  <si>
    <t>Min</t>
  </si>
  <si>
    <t>Max</t>
  </si>
  <si>
    <t xml:space="preserve">Variable </t>
  </si>
  <si>
    <t xml:space="preserve">DM leafwt </t>
  </si>
  <si>
    <t xml:space="preserve">Treewidm </t>
  </si>
  <si>
    <t xml:space="preserve">Treehtm </t>
  </si>
  <si>
    <t xml:space="preserve">Volume </t>
  </si>
  <si>
    <t xml:space="preserve">Area </t>
  </si>
  <si>
    <t>Table A.30: Simple Statistics for Chapter 2 predication equation variables for 2000 data.</t>
  </si>
  <si>
    <t>Variables= 1) DM leafwt = DM leaf weight (g/tree); 2) Sum Bran = Sum of main branch</t>
  </si>
  <si>
    <t>diameters greater than 10 mm; 3) Treewidm = Tree width (m ); 4) Treehtm = Tree</t>
  </si>
  <si>
    <t>height (m); 5) NoBran = Number of branches greater than 10 mm diameter; 6)</t>
  </si>
  <si>
    <t>RCD= Root Collar Diameter (mm); 7) Area (m2), A=total height (H m) x tree</t>
  </si>
  <si>
    <t>canopy width (W m); 8) Volume (m3), V=1/3 * p ((1/2 * tree width) ^2)*tree</t>
  </si>
  <si>
    <t>height).</t>
  </si>
  <si>
    <t xml:space="preserve">Treewidm  </t>
  </si>
  <si>
    <t xml:space="preserve">RCD </t>
  </si>
  <si>
    <t>Area</t>
  </si>
  <si>
    <t xml:space="preserve">Volume 33 1.88669 </t>
  </si>
  <si>
    <t>Rates of net photosynthesis (Pn), photorespiration (Rp) and dark respiration (Rd) of half-sib families of Black locust seedlings averaged over different leaf temperatures.</t>
  </si>
  <si>
    <t>family</t>
  </si>
  <si>
    <t>Pn</t>
  </si>
  <si>
    <t>Rp</t>
  </si>
  <si>
    <t>Rd</t>
  </si>
  <si>
    <t>μ</t>
  </si>
  <si>
    <t>μmol CO2 / m2*s</t>
  </si>
  <si>
    <t>Blatt</t>
  </si>
  <si>
    <t>Ast</t>
  </si>
  <si>
    <t>Stamm</t>
  </si>
  <si>
    <t>KN</t>
  </si>
  <si>
    <t>FW</t>
  </si>
  <si>
    <t>FWN</t>
  </si>
  <si>
    <t>GW</t>
  </si>
  <si>
    <t>Summe</t>
  </si>
  <si>
    <t>FG</t>
  </si>
  <si>
    <t>Knöllchen</t>
  </si>
  <si>
    <t>Feinwurzel</t>
  </si>
  <si>
    <t>Grobwurzel</t>
  </si>
  <si>
    <t>Nair/TG Knöllchen</t>
  </si>
  <si>
    <t>Nair/TG Pflanze</t>
  </si>
  <si>
    <t>g N (Boden, neu)/g FW TG</t>
  </si>
  <si>
    <t>(alt)</t>
  </si>
  <si>
    <t>Zunahme</t>
  </si>
  <si>
    <t>TG</t>
  </si>
  <si>
    <t>Konz.(C%)</t>
  </si>
  <si>
    <t>Konz.(N)</t>
  </si>
  <si>
    <t>C (gramm)</t>
  </si>
  <si>
    <t>N(gramm)</t>
  </si>
  <si>
    <t>C neu(gr)</t>
  </si>
  <si>
    <t>Nair (gramm)</t>
  </si>
  <si>
    <t>Nsoil (gr.)</t>
  </si>
  <si>
    <t>Ng Samen</t>
  </si>
  <si>
    <t>N Boden(alt)</t>
  </si>
  <si>
    <t>Nfix</t>
  </si>
  <si>
    <t>N Boden (neu)</t>
  </si>
  <si>
    <t>N(neu)</t>
  </si>
  <si>
    <t>700 ppm</t>
  </si>
  <si>
    <t>350 ppm</t>
  </si>
  <si>
    <t xml:space="preserve">während des CO2 Experiment </t>
  </si>
  <si>
    <t>für spezif. Aufnahmekapazität von N</t>
  </si>
  <si>
    <t>neu aufgenommener C</t>
  </si>
  <si>
    <t>Nair</t>
  </si>
  <si>
    <t>Stickstoff aus der Luft fixiert</t>
  </si>
  <si>
    <t>in 16 Wochen neu hinzugekommener aus der Luft fixierter N</t>
  </si>
  <si>
    <t>in 16 Wochen neu hinzugekommener aus dem Boden aufgenommener N</t>
  </si>
  <si>
    <t>Nsoil</t>
  </si>
  <si>
    <t>Stickstoff aus dem Boden aufgenommen</t>
  </si>
  <si>
    <t>und 700 ppm (erhöhte Verhältnisse)</t>
  </si>
  <si>
    <t>Daten von Dyckmans</t>
  </si>
  <si>
    <t>842 μg</t>
  </si>
  <si>
    <t>etd.pdf</t>
  </si>
  <si>
    <t>Art.nr. 22</t>
  </si>
  <si>
    <t>Pflanzen aus dem Samen im Gewächshaus aufgezogen, nach 2 Tagen umgesetzt, nach nochmals 3 Tagen mit Bakt.kultur inoculiert und nach weiteren 55 Tagen geerntet</t>
  </si>
  <si>
    <t>zugesendet by mail</t>
  </si>
  <si>
    <t>Art.nr. 49</t>
  </si>
  <si>
    <t>Bäume 1995 gesetzt</t>
  </si>
  <si>
    <t>kg/tree</t>
  </si>
  <si>
    <t>Beginn Blattentfaltung</t>
  </si>
  <si>
    <t>Beginn Blüte</t>
  </si>
  <si>
    <t>allgemeine Laubverfärbung</t>
  </si>
  <si>
    <t>allgemeiner Blattfall</t>
  </si>
  <si>
    <t>an mindestens 3 Stellen des Baumes</t>
  </si>
  <si>
    <t>ca. 50% der Blätter sind verfärbt</t>
  </si>
  <si>
    <t>ca. 50% der Blätter sind gefallen</t>
  </si>
  <si>
    <t>Internationaler Phänologischer Garten</t>
  </si>
  <si>
    <t>Kurort Hartha</t>
  </si>
  <si>
    <t>Datum</t>
  </si>
  <si>
    <t>BO261</t>
  </si>
  <si>
    <t>BB261</t>
  </si>
  <si>
    <t>LV261</t>
  </si>
  <si>
    <t>BF261</t>
  </si>
  <si>
    <t>Daten von Hr. Prasse, meteorologisches Institut Dresden, Sitz Tharandt</t>
  </si>
  <si>
    <t>dazugehörige Klimadaten vorhanden</t>
  </si>
  <si>
    <t>01.01.1964 Schaltjahr</t>
  </si>
  <si>
    <t>Durchschnitt</t>
  </si>
  <si>
    <t>01.01.1968 SJ</t>
  </si>
  <si>
    <t>01.01.1972 SJ</t>
  </si>
  <si>
    <t>01.01.1976 SJ</t>
  </si>
  <si>
    <t>01.01.1980 SJ</t>
  </si>
  <si>
    <t>Temp.summe</t>
  </si>
  <si>
    <t>Summe d. mittl. Tagestemp. &gt;5°C</t>
  </si>
  <si>
    <t>allometrische Beziehung zw. Höhe und Sprossmasse aus</t>
  </si>
  <si>
    <t>Family</t>
  </si>
  <si>
    <t>total dry weight</t>
  </si>
  <si>
    <t>g</t>
  </si>
  <si>
    <t>012</t>
  </si>
  <si>
    <t>063</t>
  </si>
  <si>
    <t>208</t>
  </si>
  <si>
    <t>304</t>
  </si>
  <si>
    <t>308</t>
  </si>
  <si>
    <t>385</t>
  </si>
  <si>
    <t>386</t>
  </si>
  <si>
    <t>408</t>
  </si>
  <si>
    <t>416</t>
  </si>
  <si>
    <t>Gewächshaus, half-sib families</t>
  </si>
  <si>
    <t>in Container im Feld gewachsen, half-sib families</t>
  </si>
  <si>
    <t>Seneszensrate</t>
  </si>
  <si>
    <t xml:space="preserve">könnte mit </t>
  </si>
  <si>
    <t>Wachstumsatmung</t>
  </si>
  <si>
    <t>ähnlich sein</t>
  </si>
  <si>
    <t>entspricht</t>
  </si>
  <si>
    <t>wahrscheinlich</t>
  </si>
  <si>
    <t>Erhaltungsatmung</t>
  </si>
  <si>
    <t>(Pfl.stoffwechsel)</t>
  </si>
  <si>
    <t>Respiration in the sapwood and heartwood of Robinia pseudoacacia von Höll/Lendzian</t>
  </si>
  <si>
    <t>Art. 55</t>
  </si>
  <si>
    <t>Baum ca. 18 Jahre alt, 5 Splintholzringe, 500 mg frisches Material des Jahrringes in Warburg Apparat gesteckt bei 25 °C, Material mit Clucose Lösung versehen, da laut Aussage von Prof. Lendzian Blindproben ohne Clucose keine Atmung gezeigt haben</t>
  </si>
  <si>
    <t>Werte aus Fig. 1 des Textes abgelesen, da Originalwerte leider nicht mehr vorhanden</t>
  </si>
  <si>
    <t>Jahrringnr.</t>
  </si>
  <si>
    <t>O2 Aufnahme</t>
  </si>
  <si>
    <t>CO2 Abgabe</t>
  </si>
  <si>
    <t>N gehalt</t>
  </si>
  <si>
    <t>mg N2/ g fr gewicht</t>
  </si>
  <si>
    <t>5 Jahrringe Splintholz</t>
  </si>
  <si>
    <t>Wood properties of black locust: Physical, Mechanical and Quantitative chemical Variability von Stringer</t>
  </si>
  <si>
    <t>Art. 46</t>
  </si>
  <si>
    <t>nach 3-4 Jahren wechselt Splint- zu Kernholz</t>
  </si>
  <si>
    <t>Rate</t>
  </si>
  <si>
    <t>3 Jahre</t>
  </si>
  <si>
    <t>4 Jahre</t>
  </si>
  <si>
    <t>seit 2000 aus Wurzelausschlag gewachsene Pflanzen</t>
  </si>
  <si>
    <t>Messungen erfolgte 2002 und 2003</t>
  </si>
  <si>
    <t>Bäumchen bis 3 Jahre alt --&gt; sollten noch nicht Kernholz ausgebildet haben ??</t>
  </si>
  <si>
    <t>foliar dry mass (g)</t>
  </si>
  <si>
    <t>min</t>
  </si>
  <si>
    <t>max</t>
  </si>
  <si>
    <t>foliar dry mass (kg)</t>
  </si>
  <si>
    <t>Querschnittsfläche (cm2)</t>
  </si>
  <si>
    <t>Basal shoot diameter (cm)</t>
  </si>
  <si>
    <t>A=pi*r2</t>
  </si>
  <si>
    <t>pnus</t>
  </si>
  <si>
    <t>Annahme</t>
  </si>
  <si>
    <t>1. Baum</t>
  </si>
  <si>
    <t>2. Baum</t>
  </si>
  <si>
    <t>3. Baum</t>
  </si>
  <si>
    <t>dazugehöriger Art. 42</t>
  </si>
  <si>
    <t>keine Einzelblattwerte!</t>
  </si>
  <si>
    <t>SLA means</t>
  </si>
  <si>
    <t xml:space="preserve">Alter der Bäume: im ersten Wachstumsjahr (ca. 16 Wochen) im Gewächshaus </t>
  </si>
  <si>
    <t>Height means</t>
  </si>
  <si>
    <t>foliage dry wt means</t>
  </si>
  <si>
    <t>Art. 41</t>
  </si>
  <si>
    <t>Querschnittsfläche</t>
  </si>
  <si>
    <t>Diameter (WHD)</t>
  </si>
  <si>
    <t>cm2</t>
  </si>
  <si>
    <t>kg</t>
  </si>
  <si>
    <t>stem dry wt (means)</t>
  </si>
  <si>
    <t>sprossmasse</t>
  </si>
  <si>
    <t>Sprossmasse = Foliage + stem</t>
  </si>
  <si>
    <t>Psa</t>
  </si>
  <si>
    <t>Sprossmassewerte berechnet in Tab.blatt Psa</t>
  </si>
  <si>
    <t>mean werte über versch. Blatttemperaturen</t>
  </si>
  <si>
    <t>Art. 36</t>
  </si>
  <si>
    <t>Zersetzungszeit/Tag</t>
  </si>
  <si>
    <t>N konz./(g/kg)</t>
  </si>
  <si>
    <t>Differenz</t>
  </si>
  <si>
    <t>Interspecific and environmentally induced variation in foliar dar respiration among eighteen southeastern deciduous tree species von Mitchell, Vose..</t>
  </si>
  <si>
    <t>Art. 34</t>
  </si>
  <si>
    <t>irradiance</t>
  </si>
  <si>
    <t>SLA</t>
  </si>
  <si>
    <t>Rd mass</t>
  </si>
  <si>
    <t>μmol/kg*s</t>
  </si>
  <si>
    <t>Rd area</t>
  </si>
  <si>
    <t>Black Locust</t>
  </si>
  <si>
    <t>H</t>
  </si>
  <si>
    <t xml:space="preserve">obere Krone, &gt; 10 h volle </t>
  </si>
  <si>
    <t>Sonne während Wachstums</t>
  </si>
  <si>
    <t>zeit</t>
  </si>
  <si>
    <t>M</t>
  </si>
  <si>
    <t>direkte Sonne &lt; 6h /tag</t>
  </si>
  <si>
    <t>L</t>
  </si>
  <si>
    <t>immer beschattet</t>
  </si>
  <si>
    <t>ältere Bäume</t>
  </si>
  <si>
    <t>Die Robinie und ihr Holz</t>
  </si>
  <si>
    <t>Die Robinie oder Scheinakazie</t>
  </si>
  <si>
    <t>0,76 g/cm3</t>
  </si>
  <si>
    <t>Rüdiger Unseld: Kurzumtriebsbewirtschaftung auf landwirtschaftlichen Grenzertragsböden</t>
  </si>
  <si>
    <t>Art. 82</t>
  </si>
  <si>
    <t>N gehalt in mg/g</t>
  </si>
  <si>
    <t>C/N</t>
  </si>
  <si>
    <t>Anwuchs %</t>
  </si>
  <si>
    <t>Überleben %</t>
  </si>
  <si>
    <t>Wiederaustrieb %</t>
  </si>
  <si>
    <t>2002 beerntet nach 6jähr. Umtrieb</t>
  </si>
  <si>
    <t>1999 beerntet nach 3jähr. Umtrieb</t>
  </si>
  <si>
    <t>2002 beerntet 2x nach 3jähr. Umtrieb</t>
  </si>
  <si>
    <t>Überlebensrate ohne Ernte %</t>
  </si>
  <si>
    <t>cm²/g</t>
  </si>
  <si>
    <t>μmol/m²*s</t>
  </si>
  <si>
    <t>PPFD &gt; 1000 μmol/m²*s</t>
  </si>
  <si>
    <t>PPFD 500-1000 μmol/m²*s</t>
  </si>
  <si>
    <t>PPFD &lt; 500 μmol/m²*s</t>
  </si>
  <si>
    <t>m²/g</t>
  </si>
  <si>
    <t>Environmental and genetic influences on short rotation biomass production...</t>
  </si>
  <si>
    <t>Art. 28</t>
  </si>
  <si>
    <t>nach 1. Wuchsjahr</t>
  </si>
  <si>
    <t>Überleben in %</t>
  </si>
  <si>
    <t>nach 2. Wuchsjahr</t>
  </si>
  <si>
    <t>nach 3. Wuchsjahr</t>
  </si>
  <si>
    <t>Performance of a wide ranging Collection of Black Locust...</t>
  </si>
  <si>
    <t>Art. 27</t>
  </si>
  <si>
    <t>Überleben nach</t>
  </si>
  <si>
    <t>1. Jahr</t>
  </si>
  <si>
    <t>5. Jahr</t>
  </si>
  <si>
    <t>10. Jahr</t>
  </si>
  <si>
    <t>The Black Locust von Keresztesi</t>
  </si>
  <si>
    <t>Samendichte</t>
  </si>
  <si>
    <t>ca. 770 kg / ha in Ungarn unter 30 Jahre alten Bäumen</t>
  </si>
  <si>
    <t>Relationships of leaf dark respiration to leaf nitrogen,...</t>
  </si>
  <si>
    <t>Art. 7</t>
  </si>
  <si>
    <t>Leaf life span</t>
  </si>
  <si>
    <t>ca. 4,6 month</t>
  </si>
  <si>
    <t>Leaf N</t>
  </si>
  <si>
    <t>mg/g</t>
  </si>
  <si>
    <t>n mol/g*s</t>
  </si>
  <si>
    <t>μmol / m²*s</t>
  </si>
  <si>
    <t>Rd = leaf dark respiration rate</t>
  </si>
  <si>
    <t>Art. 6 (deutsch)</t>
  </si>
  <si>
    <t>mean seed mass in mg</t>
  </si>
  <si>
    <t>Züchtung und Vermehrung der Robinie</t>
  </si>
  <si>
    <t xml:space="preserve">durchschn. jährl. Samenprod. </t>
  </si>
  <si>
    <t>120-150 kg/ha</t>
  </si>
  <si>
    <t>http://www.baumportal.de/robinia%20pseudoacacia.htm</t>
  </si>
  <si>
    <t>Sonne bis lichter Schatten</t>
  </si>
  <si>
    <t>http://homepage.boku.ac.at/h9940376/Kapitel4.pdf</t>
  </si>
  <si>
    <t>ähnliche Baumarten: Traubenkirsche, Edelkastanie, Weißbuche</t>
  </si>
  <si>
    <t>Messungen an sehr jungen Pflanzen nach 56 Tagen Wachstum</t>
  </si>
  <si>
    <t>gewachsen in Wachstumskammern unter gleichbleibenden Bedingungen</t>
  </si>
  <si>
    <t>rate of N absorbed</t>
  </si>
  <si>
    <t>ohne Mykorrhiza+ normal CO²</t>
  </si>
  <si>
    <t>ohne Mykor. + erhöhtem CO²</t>
  </si>
  <si>
    <t>mit Mykor. + normal CO²</t>
  </si>
  <si>
    <t>mit Mykor. + erhöhtem CO²</t>
  </si>
  <si>
    <t>für 56 Tage</t>
  </si>
  <si>
    <t>durchschnittlich nach 1,5 Jahren Blattstreu abgebaut</t>
  </si>
  <si>
    <t xml:space="preserve">"The Black Locust" von Keresztesi, B. </t>
  </si>
  <si>
    <t>Höhe, BHD, Stammzahl pro ha, Grundquerschnittsfläche, Holzvolumen in m3/ha und Ertragsklasse</t>
  </si>
  <si>
    <t>~ 140 Tage</t>
  </si>
  <si>
    <t>Phänologie Tabellenblatt</t>
  </si>
  <si>
    <t>shoot dry mass (g)</t>
  </si>
  <si>
    <t>shoot meint Hauptstamm von in 5 cm Höhe abgeschnittene Pflanzen oder Seitenzweige, die vom Hauptstamm aus gewachsen sind in Schneitelhöhe von 50 od 100 cm</t>
  </si>
  <si>
    <t>Grünewald, H.: Anbau schnellwachsender Gehölze für die energetische Verwertung in einem Alley-Cropping System auf Kippsubstraten des Lausitzer Braunkohlereviers</t>
  </si>
  <si>
    <t>Art. 21</t>
  </si>
  <si>
    <t>weitere Werte in Tab.blatt Pcn;N-Aufnahmekap.FW</t>
  </si>
  <si>
    <t>Art. 4</t>
  </si>
  <si>
    <t>Carboxylation efficiency</t>
  </si>
  <si>
    <t>0.08 - 0.1</t>
  </si>
  <si>
    <t>Buch</t>
  </si>
  <si>
    <t>Litter decomposition is very fast</t>
  </si>
  <si>
    <t>bis zu 60 kg/ha/Jahr an lösliche Nitrate werden wieder freigesetzt</t>
  </si>
  <si>
    <t>S. 13</t>
  </si>
  <si>
    <t>Art. 58</t>
  </si>
  <si>
    <t>evt. Weitere Werte</t>
  </si>
  <si>
    <r>
      <t>Konz.(N)</t>
    </r>
    <r>
      <rPr>
        <sz val="10"/>
        <color indexed="10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(g?)</t>
    </r>
  </si>
  <si>
    <t>WRR ?</t>
  </si>
  <si>
    <t>Artikel-Nr.</t>
  </si>
  <si>
    <t>Tab.blatt</t>
  </si>
  <si>
    <t>Photosyn_werte</t>
  </si>
  <si>
    <t>Litter</t>
  </si>
  <si>
    <t>Autor</t>
  </si>
  <si>
    <t>Keresztesi, B.</t>
  </si>
  <si>
    <t>Baumarten</t>
  </si>
  <si>
    <t>Jahr</t>
  </si>
  <si>
    <t>The Black Locust</t>
  </si>
  <si>
    <t>Robinie</t>
  </si>
  <si>
    <t>Pcn, N-Aufnahmekap. FW</t>
  </si>
  <si>
    <t>Amax</t>
  </si>
  <si>
    <t>72a</t>
  </si>
  <si>
    <t>Amax/Wseed,Ns,max</t>
  </si>
  <si>
    <t>Wseed,Ns,max</t>
  </si>
  <si>
    <t>Göhre,</t>
  </si>
  <si>
    <t>Amax/prhos</t>
  </si>
  <si>
    <t>prhos</t>
  </si>
  <si>
    <t>Pcn, N-Aufnahmekap./pha</t>
  </si>
  <si>
    <t>Grünewald, H.</t>
  </si>
  <si>
    <t>Anbau schnellwachsender Gehölze...</t>
  </si>
  <si>
    <t>Mortalität</t>
  </si>
  <si>
    <t>PSLAmin,PSLAaa</t>
  </si>
  <si>
    <t>alphaC/pha/PSLAmin,PSLAaa</t>
  </si>
  <si>
    <t>Wseed,Ns,max/PSLAmin,PSLAaa</t>
  </si>
  <si>
    <t>Psa/pnus</t>
  </si>
  <si>
    <t>Photosyn_werte/PSLAmin,PSLAaa/psf</t>
  </si>
  <si>
    <t>prms/pss</t>
  </si>
  <si>
    <t>pss</t>
  </si>
  <si>
    <t>Pcn, N-Aufnahmekap. FW/sigman</t>
  </si>
  <si>
    <t>Photosyn_werte/ph1</t>
  </si>
  <si>
    <t>pha/Psa/PSLAmin,PSLAaa/pnus/ph1</t>
  </si>
  <si>
    <t>weitere Artikel</t>
  </si>
  <si>
    <t>Light-mediated constraints on leaf function correlate with leaf structure among deciduous and evergreen tree species</t>
  </si>
  <si>
    <t>Green/Kruger</t>
  </si>
  <si>
    <t>Grotkopp/Rejmanek</t>
  </si>
  <si>
    <t>High seedling relative growth rate and specific leaf area....</t>
  </si>
  <si>
    <t>Phenological maps of Europe</t>
  </si>
  <si>
    <t>Rötzer/Chmielewski</t>
  </si>
  <si>
    <t>Mebrahtu/Layne/Hanover/Flore</t>
  </si>
  <si>
    <t>Net photosynthesis of black locust seedlings in response to...</t>
  </si>
  <si>
    <t>Relation between growth and morphological traits and genetic parameters of R. p. var. Monophylla D. C. in Northern Greece</t>
  </si>
  <si>
    <t>Dini-Papanastasi/Panetsos</t>
  </si>
  <si>
    <t>Dyckmans</t>
  </si>
  <si>
    <t>Einfluss erhöhter atmosphärischer CO2-Konzentration....</t>
  </si>
  <si>
    <t>Zeitschrift</t>
  </si>
  <si>
    <t>Unasilva Nr. 127</t>
  </si>
  <si>
    <t>Forstarchiv 77</t>
  </si>
  <si>
    <t>Reich, Walters, Ellsworth,....</t>
  </si>
  <si>
    <t>Relationships of leaf dark respiration to leaf nitrogen....</t>
  </si>
  <si>
    <t>Oecologia</t>
  </si>
  <si>
    <t>Silvae Genetica 49 (2000)</t>
  </si>
  <si>
    <t>Photosynthetica 28 (1)</t>
  </si>
  <si>
    <t>American Journal of Botany 94 (4)</t>
  </si>
  <si>
    <t>Tree Physiology 21 (2001)</t>
  </si>
  <si>
    <t>Management effects on biomass and foliar nutritive value of R. p. and Gled. Tria. In Arkansas, USA</t>
  </si>
  <si>
    <t>Burner, Pote, Ares</t>
  </si>
  <si>
    <t>Agroforestry sysems 65 (2005)</t>
  </si>
  <si>
    <t>Growth characteristics and allometry of R. p. as a silvopastoral system component</t>
  </si>
  <si>
    <t>Unruh-Snyder, Mueller,...</t>
  </si>
  <si>
    <t>Agroforestry sysems 70 (2007)</t>
  </si>
  <si>
    <t>Bodenversauerung unter Robinie</t>
  </si>
  <si>
    <t>Goldacker, Berthold</t>
  </si>
  <si>
    <t>AFZ-Der Wald 19 (2002)</t>
  </si>
  <si>
    <t>Die Robinie in den norddeutschen Bundesländern</t>
  </si>
  <si>
    <t>Lüdemann</t>
  </si>
  <si>
    <t>Forst und Holz 11 (2005)</t>
  </si>
  <si>
    <t>12a</t>
  </si>
  <si>
    <t>Robinienwirtschaft in Ungarn</t>
  </si>
  <si>
    <t>Führer</t>
  </si>
  <si>
    <t>12b</t>
  </si>
  <si>
    <t>Redei/ Osvath-Bujtas</t>
  </si>
  <si>
    <t>Redei/ Veperdi</t>
  </si>
  <si>
    <t>12c</t>
  </si>
  <si>
    <t>Robinienenergieholzplantagen</t>
  </si>
  <si>
    <t>Nitrate levels affect the development of the black locust-Rhizobium symbiosis</t>
  </si>
  <si>
    <t>Röhm/ Werner</t>
  </si>
  <si>
    <t>Trees 5 (1991)</t>
  </si>
  <si>
    <t>Kohlenstoff- und Nährelementakkumulation unter zwei gleichalten jungen Kiefern- und Robinienbeständen auf Kipprohboden</t>
  </si>
  <si>
    <t>Heinsdorf</t>
  </si>
  <si>
    <t>Beitr. Forstwirtschaft 22 (1988)</t>
  </si>
  <si>
    <t>Die Kohlenstoff- und Stickstoffvorratsentwicklung in Sandböden nach langjährigen Robinienanbau...</t>
  </si>
  <si>
    <t>Beitr. Forstwirtschaft 21 (1987)</t>
  </si>
  <si>
    <t>Growth and water relations of B. l. and pine seedlings exposed to controlled water stress</t>
  </si>
  <si>
    <t>Schulte/ Marshall</t>
  </si>
  <si>
    <t>Canadian journal of forest research 13 (1983)</t>
  </si>
  <si>
    <t>Properties of protein constituents of B. l. bark</t>
  </si>
  <si>
    <t>Putman/Pruner/laks</t>
  </si>
  <si>
    <t>Wood Sci. Technol. 25 (1991)</t>
  </si>
  <si>
    <t>Fiber yield for fully bleached kraft pulps from B. L. and silver maple</t>
  </si>
  <si>
    <t>Francis/ Hausch/ Granzow..</t>
  </si>
  <si>
    <t>Holz als Roh- und Werkstoff 59 (2001)</t>
  </si>
  <si>
    <t>Variation of certain chemical properties within the stemwood of B. L.</t>
  </si>
  <si>
    <t>Adamopoulos/Voulgaridis</t>
  </si>
  <si>
    <t>Holz als Roh- und Werkstoff 63 (2005)</t>
  </si>
  <si>
    <t xml:space="preserve">Dimensional changes of extracted and non-extracted small wood specimens of B. L. </t>
  </si>
  <si>
    <t>Holz als Roh- und Werkstoff 61 (2003)</t>
  </si>
  <si>
    <t>13/21</t>
  </si>
  <si>
    <t>Ferrari/Wall</t>
  </si>
  <si>
    <t>Catabolic and genetic microbial indices, and levels of nitrate, ammonium and organic carbon in soil....</t>
  </si>
  <si>
    <t>Eaton/Farrell</t>
  </si>
  <si>
    <t>Biol. Fertil Soils 39 (2004)</t>
  </si>
  <si>
    <t>Soil moisture relations at the tree/crop interface in B. L. alleys</t>
  </si>
  <si>
    <t>Ssekabembe/Henderlong/..</t>
  </si>
  <si>
    <t>Agroforestry Systems 25 (1994)</t>
  </si>
  <si>
    <t>Ecology of tree intercropping systems in the North temperate region: Experiences from southern Ontario, Canada</t>
  </si>
  <si>
    <t>Thevathasan/Gordon</t>
  </si>
  <si>
    <t>Agroforestry Systems 61 (2004)</t>
  </si>
  <si>
    <t xml:space="preserve">Leaf movements: an efficient strategy against photoinhibition in R. p. </t>
  </si>
  <si>
    <t>Arena/de Santo</t>
  </si>
  <si>
    <t>Congress... 2005</t>
  </si>
  <si>
    <t>Tauer</t>
  </si>
  <si>
    <t>Performance of a wide-ranging collection of B. L. seed sources...</t>
  </si>
  <si>
    <t>Tree planters' Notes 52  Nr.1</t>
  </si>
  <si>
    <t>Bongarten/Huber/Apsley</t>
  </si>
  <si>
    <t>Environmental and genetic influences on short-rotation biomass...</t>
  </si>
  <si>
    <t>Forest Ecology and management 55</t>
  </si>
  <si>
    <t>Dickmann/Steinbeck/Skinner</t>
  </si>
  <si>
    <t>Leaf area and biomass in mixed and pure Plantations of...</t>
  </si>
  <si>
    <t>Forest Sci. 31, Nr.2</t>
  </si>
  <si>
    <t>Ertragsleistung sechsjähriger Robinien auf vier ehemaligen Ackerstandorten unterschiedlicher Bodengüte in Brandenburg</t>
  </si>
  <si>
    <t>Peters, Bilke/ Strohbach</t>
  </si>
  <si>
    <t>Archiv f. Forstwesen u. Landsch.ökol. 41 (2007) 1</t>
  </si>
  <si>
    <t>Biomass yields and nutrient removal in short rotation B. L. plantations</t>
  </si>
  <si>
    <t>Pope/Andersen</t>
  </si>
  <si>
    <t>Untersuchungen über das Sproß- und Wurzelwachstum an....</t>
  </si>
  <si>
    <t>Froelich</t>
  </si>
  <si>
    <t>Diplomarbeit Eberswalde 1963</t>
  </si>
  <si>
    <t>Tornette</t>
  </si>
  <si>
    <t>Diplomarbeit Tharandt 1964</t>
  </si>
  <si>
    <t>Mitchell/ Bolstad/Vose</t>
  </si>
  <si>
    <t>Interspecific and environmentally induced variation in foliar dark...</t>
  </si>
  <si>
    <t>Tree Physiology 19</t>
  </si>
  <si>
    <t>Relationships between nitrogen fixation and growth in R. p. seedlings: A functional growth-analysis approach using N15</t>
  </si>
  <si>
    <t>Johnsen/Bongarten</t>
  </si>
  <si>
    <t>Physiologia Plantarum 85 (1992)</t>
  </si>
  <si>
    <t>Mingpu/Sannai/Liming</t>
  </si>
  <si>
    <t>Nutrient dynamics of fine roots in the mixed plantation of...</t>
  </si>
  <si>
    <t>Front. For. China 1</t>
  </si>
  <si>
    <t>Mebrahtu/Hanover</t>
  </si>
  <si>
    <t>Leaf temperature effects on net photosynthesis, dark respiration,..</t>
  </si>
  <si>
    <t xml:space="preserve">Canadian journal of forest research 21 </t>
  </si>
  <si>
    <t>Carbon and hydrogen contents of short-rotation biomass...</t>
  </si>
  <si>
    <t>Chow/Rolfe</t>
  </si>
  <si>
    <t>Wood and Fiber science 21 (1989) 1</t>
  </si>
  <si>
    <t>Effect of auxins (IBA and NAA) and season on rooting of juvenile and mature hardwood cuttings...</t>
  </si>
  <si>
    <t>Swamy/Puri/Singh</t>
  </si>
  <si>
    <t>New forests 23 (2002)</t>
  </si>
  <si>
    <t>Changes in phenology of the locust tree...</t>
  </si>
  <si>
    <t>Walkovszky</t>
  </si>
  <si>
    <t>Intern. Journal Biometeorology 41 (1998)</t>
  </si>
  <si>
    <t>Family variation in gas exchange, growth and leaf traits of ...</t>
  </si>
  <si>
    <t>Tree Physiology 8</t>
  </si>
  <si>
    <t>Feng/Dyckmans/Flessa</t>
  </si>
  <si>
    <t>Effects of elevated carbon dioxide concentration on growth..</t>
  </si>
  <si>
    <t>Tree Physiology 24</t>
  </si>
  <si>
    <t>Burner/Pote/Ares</t>
  </si>
  <si>
    <t xml:space="preserve">Foliar and shoot allometry of pollarded B .L. </t>
  </si>
  <si>
    <t>Agroforestry sysems 68 (2006)</t>
  </si>
  <si>
    <t>Yield components and nutritive value of R. p. and Albizia julibrissin in Arkansas, USA</t>
  </si>
  <si>
    <t>Burner, Carrier/Belesky..</t>
  </si>
  <si>
    <t>Agroforestry Systems 72 (2008)</t>
  </si>
  <si>
    <t>The establishment and early growth of three leguminous tree species for use in silvopastoral systems of the southeastern USA</t>
  </si>
  <si>
    <t>Addlestone/Mueller/Luginbuhl</t>
  </si>
  <si>
    <t>Agroforestry Systems 44 (1999)</t>
  </si>
  <si>
    <t>Stringer, J. W.</t>
  </si>
  <si>
    <t>Wood properties of Black Locust: Physical, Mechanical, and...</t>
  </si>
  <si>
    <t>In: Black Locust: Biology, Culture, &amp; Utilization</t>
  </si>
  <si>
    <t>Forst und Holz 11</t>
  </si>
  <si>
    <t>Nodulation and growth of B. L. on a desurfaced soil inoculated ...</t>
  </si>
  <si>
    <t xml:space="preserve">Biol. Fertil Soils 43 </t>
  </si>
  <si>
    <t xml:space="preserve">Nitrogen Fertilization and Growth of B. L. </t>
  </si>
  <si>
    <t xml:space="preserve">Johnsen </t>
  </si>
  <si>
    <t>In: Black Locust: Biology, Culture, &amp; Utilization (1992)</t>
  </si>
  <si>
    <t>Nitrogen Relations in Black Locust</t>
  </si>
  <si>
    <t>Dawson/Vogel/Johnsen</t>
  </si>
  <si>
    <t>Mebrahtu</t>
  </si>
  <si>
    <t>Growth and photosynthesis of Black Locust</t>
  </si>
  <si>
    <t>B. L. Biomass Production in Slovakia</t>
  </si>
  <si>
    <t>Bencat</t>
  </si>
  <si>
    <t>B. L.: An historical and future Perspective</t>
  </si>
  <si>
    <t>Hanover</t>
  </si>
  <si>
    <t>Leaf Age Effects on Photosynthesis and stomatal conductance of B. L. seedlings</t>
  </si>
  <si>
    <t>Photosynthetica 25 (4) (1991)</t>
  </si>
  <si>
    <t xml:space="preserve">Radial and vertical variation in stem properties of juvenile B. L. </t>
  </si>
  <si>
    <t>Stringer/Olson</t>
  </si>
  <si>
    <t>Wood and Fiber science 19 (1987) 1</t>
  </si>
  <si>
    <t>A note on the physical and mechanical properties of R. P......</t>
  </si>
  <si>
    <t>Shukla/Singh</t>
  </si>
  <si>
    <t>Indian Forester 1986</t>
  </si>
  <si>
    <t>Höll, W./Lendzian, K.</t>
  </si>
  <si>
    <t>Respiration in the sapwood and heartwood of R. p.</t>
  </si>
  <si>
    <t>Phytochemistry 12</t>
  </si>
  <si>
    <t>Physiological genetics of B. L.: A model multipurpose tree species</t>
  </si>
  <si>
    <t>?</t>
  </si>
  <si>
    <t>The effects of combined nitrogen on growth, nodulation, and nitrogen fixation of B. L. seedlings</t>
  </si>
  <si>
    <t>Roberts/Zimmerman/Stringer..</t>
  </si>
  <si>
    <t>White, D. L./Haines, B. L.</t>
  </si>
  <si>
    <t>Litter decomposition in southern Appalachian B. L. and ...</t>
  </si>
  <si>
    <t xml:space="preserve">Canadian journal of forest research 18 (1) </t>
  </si>
  <si>
    <t>Holz vom Feld als Möglichkeit der Holzmarktentlastung am Beispiel Brandenburgs</t>
  </si>
  <si>
    <t>Landgraf/Bilke/Böcker</t>
  </si>
  <si>
    <t>Forst und Holz 62/11 (2007)</t>
  </si>
  <si>
    <t>59a</t>
  </si>
  <si>
    <t>Kurzumtriebsplantagen-Energie der Zukunft.</t>
  </si>
  <si>
    <t xml:space="preserve">Landgraf </t>
  </si>
  <si>
    <t>The influence of environmental variables and soil characteristics on productivity and fuel quality of B. L. plantation in Umbria region</t>
  </si>
  <si>
    <t>Bidini/Buratti/Fantozzi</t>
  </si>
  <si>
    <t>Internetquelle</t>
  </si>
  <si>
    <t>Überblick über Entwicklung von KUP</t>
  </si>
  <si>
    <t>Seite von Biodemprojekt</t>
  </si>
  <si>
    <t>Biomass production in the central great plains USA under various coppice regimes</t>
  </si>
  <si>
    <t>Geyer</t>
  </si>
  <si>
    <t>Biomass &amp; Bioenergy 30 (2006)</t>
  </si>
  <si>
    <t>Land suitability for short rotation coppice plantations as a tool to support rural planning</t>
  </si>
  <si>
    <t>Chirici/Salvati/Corona</t>
  </si>
  <si>
    <t>Landscape ecology</t>
  </si>
  <si>
    <t>Anbau schnellwachsender Baumarten zur Energie- und Rohstoffgewinnung auf bisher landwirtschaftlich genutzten Flächen</t>
  </si>
  <si>
    <t>Dimitri, L.</t>
  </si>
  <si>
    <t>Forst und Holz 44 (12) 1989</t>
  </si>
  <si>
    <t>64a</t>
  </si>
  <si>
    <t>Standörtliche Potenziale für den Anbau schnellwachsender Baumarten auf Ackerflächen</t>
  </si>
  <si>
    <t>Petzold/Feger/Siemer</t>
  </si>
  <si>
    <t>AFZ-Der Wald 16 (2006)</t>
  </si>
  <si>
    <t>Raumgliederung im Forst</t>
  </si>
  <si>
    <t>Kopp/Schwanecke</t>
  </si>
  <si>
    <t>Bewirtschaftung schnellwachsender Baumarten auf landwirtschaftlichen Flächen im Kurzumtrieb</t>
  </si>
  <si>
    <t>Hofmann, M.</t>
  </si>
  <si>
    <t>Forschungsinstitut f. schnellwachsende Baumarten (1998)</t>
  </si>
  <si>
    <t>R. p. - gewöhnliche Robinie, Falsche Akazie</t>
  </si>
  <si>
    <t>Wurzelatlas?</t>
  </si>
  <si>
    <t>Primäre Energiewirtschaft mit Holzfeldern</t>
  </si>
  <si>
    <t>Landgraf/Haschke/Böcker/..</t>
  </si>
  <si>
    <t>energie pflanzen 1 (2006)</t>
  </si>
  <si>
    <t>Chancen für Unerschrockene</t>
  </si>
  <si>
    <t>Landgraf/Böcker</t>
  </si>
  <si>
    <t>DLG-Mitteilungen 5 (2007)</t>
  </si>
  <si>
    <t>69a</t>
  </si>
  <si>
    <t>Gute Erträge brauchen Zeit</t>
  </si>
  <si>
    <t>Landgraf/Böcker/Oldenburg</t>
  </si>
  <si>
    <t>Neue Landwirtschaft 4 (2007)</t>
  </si>
  <si>
    <t>69b</t>
  </si>
  <si>
    <t>Hackschnitzel wie Silomais ernten</t>
  </si>
  <si>
    <t>Bayerisches Landwirtschaftliches Wochenblatt 197/20 (2007)</t>
  </si>
  <si>
    <t>Holzeigenschaften Verwertungsmöglichkeiten und Wuchspotenziale der Robinie am Bsp. Von Brb</t>
  </si>
  <si>
    <t>Landgraf/Bilke/Muchin</t>
  </si>
  <si>
    <t>Tagungsband zur Forstwissenschaftlichen Tagung 2006 in DD/Tharadt</t>
  </si>
  <si>
    <t>70a</t>
  </si>
  <si>
    <t>Weiden statt Weizen?</t>
  </si>
  <si>
    <t>Brandenburger Agrar- u. Umweltjournal Nov. 2004</t>
  </si>
  <si>
    <t>70b</t>
  </si>
  <si>
    <t>Energieholz aus Agrarbetrieben</t>
  </si>
  <si>
    <t>Landgraf/Böcker/Haschke/..</t>
  </si>
  <si>
    <t>Bauernzeitung 41 (2005)</t>
  </si>
  <si>
    <t>Landwirte als Energieholz-Produzenten?!</t>
  </si>
  <si>
    <t>AFZ-Der Wald 14 (2007)</t>
  </si>
  <si>
    <t>Eisenreich, H.</t>
  </si>
  <si>
    <t>Schnellwachsende Holzarten</t>
  </si>
  <si>
    <t>Hecker, U.</t>
  </si>
  <si>
    <t>BLV Handbuch-Bäume und Sträucher</t>
  </si>
  <si>
    <t>R. p.: Temperate legume tree with worldwide potential</t>
  </si>
  <si>
    <t>Hanover/Mebrahtu</t>
  </si>
  <si>
    <t>Forest, Farm, and Community Tree network</t>
  </si>
  <si>
    <t>Beyse, R.</t>
  </si>
  <si>
    <t>FM 07/03</t>
  </si>
  <si>
    <t>75a</t>
  </si>
  <si>
    <t>Die Robinie-nur ein Exot im deutschen Wald?</t>
  </si>
  <si>
    <t>Seeling</t>
  </si>
  <si>
    <t>B. L.: An excellent Fiber Crop</t>
  </si>
  <si>
    <t>Hanover, J. W.</t>
  </si>
  <si>
    <t>Stockausschlagspotenzial von Aspe und Robinie</t>
  </si>
  <si>
    <t>Landgraf/Ertle/Böcker</t>
  </si>
  <si>
    <t>Energieholz 2 (2007)</t>
  </si>
  <si>
    <t>Viel Holz auf dem Acker</t>
  </si>
  <si>
    <t>Bauernzeitung 39 (2006)</t>
  </si>
  <si>
    <t>79a</t>
  </si>
  <si>
    <t>Wuchspotenzial von Stockausschlägen der Robinie auf Bergbaufolgeflächen</t>
  </si>
  <si>
    <t>AFZ-Der Wald 14 (2005)</t>
  </si>
  <si>
    <t>Exkursionsführer zu ausgewähltenVersuchsflächen schnellwachsender Baumarten im Süden Brandenburgs</t>
  </si>
  <si>
    <t>Medium and short-termavailable organic matter, microbial biomass, and enzyme activities in soils under...</t>
  </si>
  <si>
    <t>Landgraf/Wedig/Klose</t>
  </si>
  <si>
    <t>J. Plant Nutr. Soil Sci.168 (2005)</t>
  </si>
  <si>
    <t>Olesniewicz, K. S./Thomas, R. B.</t>
  </si>
  <si>
    <t>Effects of mycorrhizal colonization on biomass production and...</t>
  </si>
  <si>
    <t>New Phytol. 142</t>
  </si>
  <si>
    <t xml:space="preserve">Wuchspotenzial von Stockausschlägen der Robinie  </t>
  </si>
  <si>
    <t>AFZ-Der Wald 2008 Preprint</t>
  </si>
  <si>
    <t>Stand characteristics of inter-cropped loblolly pine and B. L.</t>
  </si>
  <si>
    <t>Groninger/Zedaker/Fredericksen</t>
  </si>
  <si>
    <t>Forest ecology and management 91 (1997)</t>
  </si>
  <si>
    <t>Stand dynamics of introduced B. L. plantation under different disturbance regimes in Korea</t>
  </si>
  <si>
    <t>Lee/Cho/Yi</t>
  </si>
  <si>
    <t>Forest ecology and management 189 (2004)</t>
  </si>
  <si>
    <t xml:space="preserve">Alter Blätter v. Beginn Blattentfaltung </t>
  </si>
  <si>
    <t>bis allg. Blattfall</t>
  </si>
  <si>
    <t>Kurztitel (alphabetisch geordnet)</t>
  </si>
  <si>
    <t>MW</t>
  </si>
  <si>
    <t>Verhältnis Fein-/grobwurzel</t>
  </si>
  <si>
    <t>aber als Volumen cm³ bei</t>
  </si>
  <si>
    <t>versch. Boden ph Werten</t>
  </si>
  <si>
    <t>pHKCl 3.4</t>
  </si>
  <si>
    <t>pHKCl 4.8</t>
  </si>
  <si>
    <t>pHKCl 6.2</t>
  </si>
  <si>
    <t>D&lt;=2mm</t>
  </si>
  <si>
    <t>D&gt;2mm</t>
  </si>
  <si>
    <t>volume (cm³)</t>
  </si>
  <si>
    <t>% Grobwurzeln</t>
  </si>
  <si>
    <t>von Gesamtwurzeln</t>
  </si>
  <si>
    <t>Annahme: ca. 21,5% des Gesamtwurzelsystems der Robinie besteht aus Grobwurzeln</t>
  </si>
  <si>
    <t>(WHD) mm</t>
  </si>
  <si>
    <t>stem dry wt</t>
  </si>
  <si>
    <t>root dry wt</t>
  </si>
  <si>
    <t>coarse root dry wt</t>
  </si>
  <si>
    <t>foliage dry wt</t>
  </si>
  <si>
    <t xml:space="preserve">root/shoot </t>
  </si>
  <si>
    <t>ratio</t>
  </si>
  <si>
    <t>mit FW</t>
  </si>
  <si>
    <t>(diameter/biomass)</t>
  </si>
  <si>
    <t>MW alphaC</t>
  </si>
  <si>
    <t>durch Annahme, dass</t>
  </si>
  <si>
    <t>21,5 % der Wurzeln</t>
  </si>
  <si>
    <t>Grobwurzeln sind</t>
  </si>
  <si>
    <t>CO2 gehalt</t>
  </si>
  <si>
    <t>Durchmesser</t>
  </si>
  <si>
    <r>
      <t xml:space="preserve">FG </t>
    </r>
    <r>
      <rPr>
        <sz val="10"/>
        <color indexed="10"/>
        <rFont val="Arial"/>
        <family val="2"/>
      </rPr>
      <t>(g/Baum)</t>
    </r>
  </si>
  <si>
    <r>
      <t xml:space="preserve">TG </t>
    </r>
    <r>
      <rPr>
        <sz val="10"/>
        <color indexed="10"/>
        <rFont val="Arial"/>
        <family val="2"/>
      </rPr>
      <t>(g/Baum)</t>
    </r>
  </si>
  <si>
    <t>( cm ), alt</t>
  </si>
  <si>
    <t>TG (ohne FW)</t>
  </si>
  <si>
    <t>alphaC vom TG</t>
  </si>
  <si>
    <t>alphaC vom FG</t>
  </si>
  <si>
    <t>FG (alt ohne FW)</t>
  </si>
  <si>
    <t>MW FW (g)</t>
  </si>
  <si>
    <t>MW bestimmt aus Robdaten_hoehen_kopie.xls</t>
  </si>
  <si>
    <t>Tab.blatt Robhoehen</t>
  </si>
  <si>
    <t>oberird. Biomasse</t>
  </si>
  <si>
    <t>GW Anteil an</t>
  </si>
  <si>
    <t>oberird. Biom. %</t>
  </si>
  <si>
    <t>43,24 % der Wurzeln</t>
  </si>
  <si>
    <t>alphaC 21,5%</t>
  </si>
  <si>
    <t>alphaC 43,24%</t>
  </si>
  <si>
    <t>biomass 21,5%</t>
  </si>
  <si>
    <t>biomass 43,24%</t>
  </si>
  <si>
    <t>TG (kg/Baum)</t>
  </si>
  <si>
    <t>pha</t>
  </si>
  <si>
    <t>Höhe</t>
  </si>
  <si>
    <r>
      <t xml:space="preserve">FG </t>
    </r>
    <r>
      <rPr>
        <sz val="10"/>
        <color indexed="10"/>
        <rFont val="Arial"/>
        <family val="2"/>
      </rPr>
      <t>(kg/Baum)</t>
    </r>
  </si>
  <si>
    <r>
      <t xml:space="preserve">TG </t>
    </r>
    <r>
      <rPr>
        <sz val="10"/>
        <color indexed="10"/>
        <rFont val="Arial"/>
        <family val="2"/>
      </rPr>
      <t>(kg/Baum)</t>
    </r>
  </si>
  <si>
    <t>DM leafwt kg/tree</t>
  </si>
  <si>
    <t>Treehtm cm</t>
  </si>
  <si>
    <t>Art. 84</t>
  </si>
  <si>
    <t>weed free Locust</t>
  </si>
  <si>
    <t>Herbaceous Locust</t>
  </si>
  <si>
    <t>100% Locust</t>
  </si>
  <si>
    <t>stem basal diameter</t>
  </si>
  <si>
    <t>Kronendurchmesser</t>
  </si>
  <si>
    <t>Werte erscheinen aber gering für einen</t>
  </si>
  <si>
    <t>5 jährigen Bestand</t>
  </si>
  <si>
    <t xml:space="preserve">Werte berechnet aus Tabellen </t>
  </si>
  <si>
    <t>Kronendurchmesser aus crown volume</t>
  </si>
  <si>
    <t>angenommener BHD</t>
  </si>
  <si>
    <t xml:space="preserve">Reduzierung des WHD zu </t>
  </si>
  <si>
    <t>BHD um ca. 20 %</t>
  </si>
  <si>
    <t>abgeschätzt aus FIB daten</t>
  </si>
  <si>
    <t>treatment</t>
  </si>
  <si>
    <t>coppice height (m)</t>
  </si>
  <si>
    <t>spacing (m)</t>
  </si>
  <si>
    <t>Tree canopy width (m)</t>
  </si>
  <si>
    <t>WHD MW 2000 (cm)</t>
  </si>
  <si>
    <t>BHD (WHD-20%)</t>
  </si>
  <si>
    <t xml:space="preserve">N </t>
  </si>
  <si>
    <t xml:space="preserve">Mean </t>
  </si>
  <si>
    <t xml:space="preserve">Minimum </t>
  </si>
  <si>
    <t>Maximum</t>
  </si>
  <si>
    <t xml:space="preserve">Treehtm  </t>
  </si>
  <si>
    <t>Dyckman Daten</t>
  </si>
  <si>
    <t>RCD-20%</t>
  </si>
  <si>
    <t xml:space="preserve">μl/h </t>
  </si>
  <si>
    <t>μl/d</t>
  </si>
  <si>
    <t>μl/h</t>
  </si>
  <si>
    <t>Dyckman's Daten</t>
  </si>
  <si>
    <t>m²/kg</t>
  </si>
  <si>
    <t>FWneu</t>
  </si>
  <si>
    <t>WRR</t>
  </si>
  <si>
    <t>Konz.(N%)</t>
  </si>
  <si>
    <t>C neu (g)</t>
  </si>
  <si>
    <t>Nair (g)</t>
  </si>
  <si>
    <t>Nsoil (g)</t>
  </si>
  <si>
    <t>N g Samen</t>
  </si>
  <si>
    <t>N (neu)</t>
  </si>
  <si>
    <t>zu Beginn der Untersuchung</t>
  </si>
  <si>
    <t>erfasst</t>
  </si>
  <si>
    <t>WRR =</t>
  </si>
  <si>
    <t>Wurzelraumrespiration</t>
  </si>
  <si>
    <t>aus der Abluft des geschlossenen Bodenraums</t>
  </si>
  <si>
    <t>wurde der CO2 gehalt gemessen</t>
  </si>
  <si>
    <t>neue Feinwurzeln, aber keine quantitative Unterscheidung zu schon bestehenden FW</t>
  </si>
  <si>
    <t>FG (alt)</t>
  </si>
  <si>
    <t>von einigen Bäumen, dia aber dann nicht in die Untersuchung eingegangen sind, wurden Höhe und Durchmesser gemessen und daraus das FG und die Zunahme geschätzt; Werte wurden extrapoliert</t>
  </si>
  <si>
    <t xml:space="preserve">Nair ist luftfixierter N, der nur in der Versuchszeit von den Pflanzen </t>
  </si>
  <si>
    <t>Nsoil steht für aus dem Boden aufgenommener N</t>
  </si>
  <si>
    <t>es wurde trotzdem versucht, eine</t>
  </si>
  <si>
    <t>aus FG wurde anfangs N gehalt der Pflanzen geschätzt -&gt; N aus Boden und aus Samen; keine Luftfixierung, da Inokulation noch nicht erfolgt ist</t>
  </si>
  <si>
    <t>aufgenommen wurde</t>
  </si>
  <si>
    <t>Frischgewicht</t>
  </si>
  <si>
    <t>Trockengewicht</t>
  </si>
  <si>
    <t>(mm) ???</t>
  </si>
  <si>
    <t>Werte ergeben sich aus:</t>
  </si>
  <si>
    <t>Summe Nair (g) - Summe N g Samen</t>
  </si>
  <si>
    <t>Summe Nsoil (g)-</t>
  </si>
  <si>
    <t>Summe N Boden(alt)</t>
  </si>
  <si>
    <t>FW Wachstum über 296 Tage</t>
  </si>
  <si>
    <t>aus Luft fix. N sowie</t>
  </si>
  <si>
    <t xml:space="preserve">aus Boden neu </t>
  </si>
  <si>
    <t>aufgenommener N</t>
  </si>
  <si>
    <t>andere Berechng.</t>
  </si>
  <si>
    <t>nur aus Nsoil</t>
  </si>
  <si>
    <t>und Nfix</t>
  </si>
  <si>
    <t>ohne Nfix</t>
  </si>
  <si>
    <t>Beyse</t>
  </si>
  <si>
    <t>Amax [Jahre]</t>
  </si>
  <si>
    <t>Titel, Quelle</t>
  </si>
  <si>
    <t>Schnellwachsende Holzarten.Deutscher Bauernverlag. 1956</t>
  </si>
  <si>
    <t>"</t>
  </si>
  <si>
    <t>~90</t>
  </si>
  <si>
    <t xml:space="preserve">www.fs.fed.us/database/feis/plants/tree/robpse/all.html </t>
  </si>
  <si>
    <t>Art.Nr</t>
  </si>
  <si>
    <t>180-200</t>
  </si>
  <si>
    <t>Die Robinie oder Scheinakazie. In: Forstliche Mitteilungen 07/03. S. 12-14</t>
  </si>
  <si>
    <t>abgeheftet unter</t>
  </si>
  <si>
    <t>4C-Parameter</t>
  </si>
  <si>
    <t>100-200</t>
  </si>
  <si>
    <t>BLV Handbuch- Bäume und Sträucher. 3. Auflage. München (2001)</t>
  </si>
  <si>
    <t>The black locust In: Unasilva 127 S.  ?  (1980)</t>
  </si>
  <si>
    <t>yrec [Jahre]</t>
  </si>
  <si>
    <t>????</t>
  </si>
  <si>
    <t>Pst  [-]</t>
  </si>
  <si>
    <t>Ellenberg, H.</t>
  </si>
  <si>
    <t>Vegetation Mitteleuropas mit den Alpen.Ulmer Verlag.Stuttgart (1996)</t>
  </si>
  <si>
    <t>Halbschattenpflanze</t>
  </si>
  <si>
    <t>Bartels, H.</t>
  </si>
  <si>
    <t>Gehölzkunde: Einführung in die Dendrologie. Ulmer Verlag. Stuttgart (1993)</t>
  </si>
  <si>
    <t>Lichtbaumart</t>
  </si>
  <si>
    <t>lichtbedürftig, großer Lichtbedarf</t>
  </si>
  <si>
    <t>Wald und Holz 6/10 S.36-38</t>
  </si>
  <si>
    <t>Mühlethaler, U.</t>
  </si>
  <si>
    <t>http://www.waldwissen.net/waldwirtschaft/waldbau/wsl_robinie/wsl_robinie_originalartikel.pdf</t>
  </si>
  <si>
    <t>Pst</t>
  </si>
  <si>
    <t>Lichtextinktionskoeffizient</t>
  </si>
  <si>
    <t>Pfext</t>
  </si>
  <si>
    <t>0,4-0,7</t>
  </si>
  <si>
    <t>Bidini, G. et al</t>
  </si>
  <si>
    <t xml:space="preserve">The Influence of environmental variables and soil characteristics </t>
  </si>
  <si>
    <t>on Productivity and fuel quality of Black Locust plantation</t>
  </si>
  <si>
    <t>in Umbria Region (Italy)</t>
  </si>
  <si>
    <t>http://www.crbnet.it/File/Pubblicazioni/pdf/1251.pdf</t>
  </si>
  <si>
    <t>Anmerkung</t>
  </si>
  <si>
    <t>Tabelle aus anderer Quelle</t>
  </si>
  <si>
    <t>Vol.11, Nos 2/3 1996 pp.215-231</t>
  </si>
  <si>
    <t>vermutlich Werte von Eukalyptus, Pappel und Weide</t>
  </si>
  <si>
    <t>Ceulemans R., McDonald A.J.S. and J.S. Pereira; A comparison</t>
  </si>
  <si>
    <t>among eucalypt, poplar and willow characteristics with particular</t>
  </si>
  <si>
    <t>reference to a coppice, growth modelling: Biomass and Bioenergy</t>
  </si>
  <si>
    <t>sigman</t>
  </si>
  <si>
    <t>spezif. Aufnahmekapazität der Feinwurzeln für N</t>
  </si>
  <si>
    <t>sigman [kg N/kg Wurzel TM*y]</t>
  </si>
  <si>
    <t>mg / g*d</t>
  </si>
  <si>
    <t>Wurzelmasse nach 56 Tagen</t>
  </si>
  <si>
    <t>0,911 g TM</t>
  </si>
  <si>
    <t>geschätze Wurzelmasse nach 184 Tagen Vegetationsperiode</t>
  </si>
  <si>
    <t>2,99 g TM</t>
  </si>
  <si>
    <t>184 Tage Veget.zeit</t>
  </si>
  <si>
    <t>Olesniewicz, K. S.</t>
  </si>
  <si>
    <t>Thomas, R. B.</t>
  </si>
  <si>
    <t>Effects of mycorrhizal colonization on biomass production and</t>
  </si>
  <si>
    <t>nitrogen fixation of black locust (Robinia pseudoacacia) seedlings</t>
  </si>
  <si>
    <t>grown under elevated atmospheric carbon dioxide</t>
  </si>
  <si>
    <t>In: New Phytol. 142. S. 133-140 (1999)</t>
  </si>
  <si>
    <t>Rob_Biomasse_Photosynth</t>
  </si>
  <si>
    <t>TG g/y (VP)</t>
  </si>
  <si>
    <t>Root mass</t>
  </si>
  <si>
    <t>g TM</t>
  </si>
  <si>
    <t>nach 56 Tagen</t>
  </si>
  <si>
    <t>g TM /184d</t>
  </si>
  <si>
    <t xml:space="preserve">Werte aus Balkendiagramm </t>
  </si>
  <si>
    <t>abgelesen</t>
  </si>
  <si>
    <t>g / g*184d</t>
  </si>
  <si>
    <t>g N /g Root TM*184d</t>
  </si>
  <si>
    <t>Vegetationsperiode 1.5.-31.10.</t>
  </si>
  <si>
    <t>Feng, Z.</t>
  </si>
  <si>
    <t>Dyckmans, J.</t>
  </si>
  <si>
    <t>Flessa, H.</t>
  </si>
  <si>
    <t>Effects of elevated carbon dioxide concentration on growth and</t>
  </si>
  <si>
    <t>N2 fixation of young Robinia pseudoacacia</t>
  </si>
  <si>
    <t>In: Tree Physiology 24, S. 323-330 (2004)</t>
  </si>
  <si>
    <t>N_C</t>
  </si>
  <si>
    <t>Einfluss erhöhter atmosphärischer CO2-Konzentration</t>
  </si>
  <si>
    <t>auf die Aufnahme- und Speicherdynamik von Stickstoff in</t>
  </si>
  <si>
    <t>Buche und Robinie In: Forstarchiv 77, S. 86-92 (2006)</t>
  </si>
  <si>
    <t>von Dyckmans berechnet</t>
  </si>
  <si>
    <t>siehe Tab.blatt Robdaten</t>
  </si>
  <si>
    <t xml:space="preserve">Werte aus den Daten </t>
  </si>
  <si>
    <t>evt. Veget.periode verlängern</t>
  </si>
  <si>
    <t>auf 214 Tage (1.4.-31.10.)</t>
  </si>
  <si>
    <t>respcoeff</t>
  </si>
  <si>
    <t>autotrophe Respiration</t>
  </si>
  <si>
    <t xml:space="preserve">Landsberg, </t>
  </si>
  <si>
    <t>prg</t>
  </si>
  <si>
    <t>Fraktion des zum Wachstum verwendeten C, der als Wachstumsrespiration verlorengeht</t>
  </si>
  <si>
    <t>Webb 1991</t>
  </si>
  <si>
    <t>spezif. Respirationsrate des Splintholzes</t>
  </si>
  <si>
    <r>
      <t>prms [d</t>
    </r>
    <r>
      <rPr>
        <b/>
        <sz val="10"/>
        <rFont val="Calibri"/>
        <family val="2"/>
      </rPr>
      <t>⁻1]</t>
    </r>
  </si>
  <si>
    <t>??</t>
  </si>
  <si>
    <t>Höll, W.</t>
  </si>
  <si>
    <t>Lendzian, K.</t>
  </si>
  <si>
    <t>Respiration in the sapwood and heartwood of</t>
  </si>
  <si>
    <t xml:space="preserve">Robinia pseudoacacia. In: Phytochemistry 12, </t>
  </si>
  <si>
    <t>S. 975-977 (1973)</t>
  </si>
  <si>
    <t>4C_Parameter</t>
  </si>
  <si>
    <t>Werte für Respirationsaktivität vom Splintholz</t>
  </si>
  <si>
    <t>siehe Tabelle unten</t>
  </si>
  <si>
    <t>abgelesen aus Diagramm</t>
  </si>
  <si>
    <t xml:space="preserve">5-13% der jährl. Nettophotosynthese verbraucht und </t>
  </si>
  <si>
    <t>veratmet das Splintholz</t>
  </si>
  <si>
    <t>Taylor, A. M.</t>
  </si>
  <si>
    <t>Gartner, B. L.</t>
  </si>
  <si>
    <t>Morrell, J. J.</t>
  </si>
  <si>
    <t>Heartwood Formation and natural Durability - A review</t>
  </si>
  <si>
    <t>http://ir.library.oregonstate.edu/xmlui/bitstream/handle/1957/13944/02%20Taylor%20Heartwood_reviewWFS.pdf?sequence=1</t>
  </si>
  <si>
    <t>..\Artikel\verlinkte_Artikel\Taylor Heartwood_review.pdf</t>
  </si>
  <si>
    <t>Blätterfall Ende Oktober-Anfang November</t>
  </si>
  <si>
    <t>Blüte im Juni</t>
  </si>
  <si>
    <t>Mitte-Ende Oktober</t>
  </si>
  <si>
    <t>Photosynthese</t>
  </si>
  <si>
    <t>Clone</t>
  </si>
  <si>
    <t>Chl. A</t>
  </si>
  <si>
    <t>Chl. B</t>
  </si>
  <si>
    <t>Chl. A+B</t>
  </si>
  <si>
    <t>Carotenoids</t>
  </si>
  <si>
    <t>Photosynthesis</t>
  </si>
  <si>
    <t>Dark Respiration</t>
  </si>
  <si>
    <r>
      <rPr>
        <sz val="10"/>
        <rFont val="Calibri"/>
        <family val="2"/>
      </rPr>
      <t>µ</t>
    </r>
    <r>
      <rPr>
        <sz val="10"/>
        <rFont val="Arial"/>
        <family val="2"/>
      </rPr>
      <t>molO</t>
    </r>
    <r>
      <rPr>
        <sz val="10"/>
        <rFont val="Calibri"/>
        <family val="2"/>
      </rPr>
      <t>₂</t>
    </r>
    <r>
      <rPr>
        <sz val="10"/>
        <rFont val="Arial"/>
        <family val="2"/>
      </rPr>
      <t>/cm</t>
    </r>
    <r>
      <rPr>
        <sz val="10"/>
        <rFont val="Calibri"/>
        <family val="2"/>
      </rPr>
      <t>²</t>
    </r>
    <r>
      <rPr>
        <sz val="10"/>
        <rFont val="Arial"/>
        <family val="2"/>
      </rPr>
      <t>*h</t>
    </r>
  </si>
  <si>
    <t>µmolO₂/cm²*h</t>
  </si>
  <si>
    <t>Standard</t>
  </si>
  <si>
    <t>R-56</t>
  </si>
  <si>
    <t>R-135</t>
  </si>
  <si>
    <t>R-54-1</t>
  </si>
  <si>
    <t>R-115</t>
  </si>
  <si>
    <t>Average</t>
  </si>
  <si>
    <t>mg/g DM</t>
  </si>
  <si>
    <t>aus: Orlovic, S. S. et al (2004): Variability of Anatomical -Physiological Traits in Black Locust Clones. In: Proc. Nat. Sci. Matica Srpska Novi Sad. 106 S. 65-79</t>
  </si>
  <si>
    <t>Bäume 18 Jahre alt bei Untersuchung</t>
  </si>
  <si>
    <t>Freilandbäume</t>
  </si>
  <si>
    <t>Ort: Serbien/Montenegro</t>
  </si>
  <si>
    <t>45°17`N  19°53`E</t>
  </si>
  <si>
    <t>..\Artikel\verlinkte_Artikel\Photosynth_Werte.pdf</t>
  </si>
  <si>
    <t>weitere Werte von Blattkonzentrationen von N, P, K, Na, Ca in mg /g DM</t>
  </si>
  <si>
    <t>ncon_foliage</t>
  </si>
  <si>
    <t>Stickstoffgehalt der Blätter</t>
  </si>
  <si>
    <t>mg/g TM</t>
  </si>
  <si>
    <t>Berechnung</t>
  </si>
  <si>
    <t>Dark Respiration/</t>
  </si>
  <si>
    <t>Orlovic, S.S. et al</t>
  </si>
  <si>
    <t>In: Proc. Nat. Sci. Matica Srpska Novi Sad. 106 S. 65-79, 2004</t>
  </si>
  <si>
    <t>eigene Berechnung</t>
  </si>
  <si>
    <t>Variability of Anatomical -Physiological Traits in Black Locust Clones.</t>
  </si>
  <si>
    <t>Table 2 Inorganic nutrients in fallen R. pseudoacacia flowers</t>
  </si>
  <si>
    <t>and leaves (T-N: total nitrogen, T-P: total phosphorus, Average</t>
  </si>
  <si>
    <t>±1 SD, n=4)</t>
  </si>
  <si>
    <t>*indicates significant difference between two groups based on</t>
  </si>
  <si>
    <t>t-test, p&lt;0.05</t>
  </si>
  <si>
    <t xml:space="preserve">T-N (mg/g)* </t>
  </si>
  <si>
    <t xml:space="preserve">T-P (mg/g)* </t>
  </si>
  <si>
    <t xml:space="preserve">K (mg/g) </t>
  </si>
  <si>
    <t xml:space="preserve">Ca (mg/g)* </t>
  </si>
  <si>
    <t xml:space="preserve">Mg (mg/g)* </t>
  </si>
  <si>
    <t xml:space="preserve">Na (mg/g)* </t>
  </si>
  <si>
    <t xml:space="preserve">40.44±10.88 </t>
  </si>
  <si>
    <t>19.92±2.76</t>
  </si>
  <si>
    <t xml:space="preserve">3.30±0.21 </t>
  </si>
  <si>
    <t>0.63±0.09</t>
  </si>
  <si>
    <t xml:space="preserve">17.49±0.86 </t>
  </si>
  <si>
    <t>10.97±3.32</t>
  </si>
  <si>
    <t xml:space="preserve">2.30±1.20 </t>
  </si>
  <si>
    <t>19.72±0.73</t>
  </si>
  <si>
    <t xml:space="preserve">0.95±0.27 </t>
  </si>
  <si>
    <t>0.80±0.17</t>
  </si>
  <si>
    <t xml:space="preserve">0.05±0.01 </t>
  </si>
  <si>
    <t>0.29±0.05</t>
  </si>
  <si>
    <t xml:space="preserve">Flower </t>
  </si>
  <si>
    <t>Leaf</t>
  </si>
  <si>
    <t>aus: Lee, Y. C. et al (2011): The influence of Black Locust (Robinia pseudoacacia) flower and leaf fall on soil phosphate. In: Plant Soil 341 S. 269-277</t>
  </si>
  <si>
    <t>..\Artikel\verlinkte_Artikel\leafN_litter.pdf</t>
  </si>
  <si>
    <t>g/kg*DM</t>
  </si>
  <si>
    <t>N (herbage)</t>
  </si>
  <si>
    <t>aus: Unruh Snyder; L. J.(2003): Evaluation of Robinia pseudoacacia L. as browse for meat goat production in the Southeastern USA</t>
  </si>
  <si>
    <t>Bäume 1995 gepflanzt</t>
  </si>
  <si>
    <t>gemessen 1999 und 2000</t>
  </si>
  <si>
    <t>Fläche liegt in N.Carolina 35,75° N 78,75° W</t>
  </si>
  <si>
    <t xml:space="preserve">NS: 1191mm </t>
  </si>
  <si>
    <t>Temp. Max Mittel: 21,1°C</t>
  </si>
  <si>
    <t>Temp. Min. Mittel: 10,5°C</t>
  </si>
  <si>
    <t>Material für 48h bei 60 °C ofengetrocknet</t>
  </si>
  <si>
    <t>Kjeldahl N</t>
  </si>
  <si>
    <t>aus: SNYDER, LORI JUNE UNRUH. Evaluation of Robinia pseudoacacia L. as Browse for Meat Goat Production in the Southeastern USA</t>
  </si>
  <si>
    <t>Mittelwerte!</t>
  </si>
  <si>
    <t>ca 3333 Trees/ha  Reihenabstand 1m</t>
  </si>
  <si>
    <t>cm/kg</t>
  </si>
  <si>
    <t>Höhe zu Blattmasse Verhältnis in cm/kg</t>
  </si>
  <si>
    <t>Unruh Snyder, L.J.</t>
  </si>
  <si>
    <t>Evaluation of …s. u.</t>
  </si>
  <si>
    <t>..\Artikel\verlinkte_Artikel\etd.pdf</t>
  </si>
  <si>
    <t>vom Frischgewicht</t>
  </si>
  <si>
    <t>pha vom</t>
  </si>
  <si>
    <t>5597,49 Frischgewicht</t>
  </si>
  <si>
    <t>24839,37 Tockengewicht</t>
  </si>
  <si>
    <t xml:space="preserve">Dyckmans, J. </t>
  </si>
  <si>
    <t>Buche und Robinie</t>
  </si>
  <si>
    <t>Tabellenblatt: Robdaten</t>
  </si>
  <si>
    <t>Dyckmans Daten von Untersuchungsbäumchen Tabellenblatt: Robdaten</t>
  </si>
  <si>
    <t>Mebrahtu, T.</t>
  </si>
  <si>
    <t>Family variation in gas-exchange, growth and leaf traits</t>
  </si>
  <si>
    <t>of Black Locust half-sib families</t>
  </si>
  <si>
    <t>eigene Berechng. aus Mittelwerten</t>
  </si>
  <si>
    <t>eigene Berechnung aus Daten von</t>
  </si>
  <si>
    <t>Einzelbäume!</t>
  </si>
  <si>
    <t>12680,42 MW (ohne FG)</t>
  </si>
  <si>
    <t>aus: Mebrahtu, T., Hanover, J.W.(1991): Family variation in gas exchange, growth and leaf traits of black locust half-sib families In: Tree Physiology 8, S. 185-193</t>
  </si>
  <si>
    <r>
      <rPr>
        <sz val="10"/>
        <rFont val="Calibri"/>
        <family val="2"/>
      </rPr>
      <t>µ</t>
    </r>
    <r>
      <rPr>
        <sz val="10"/>
        <rFont val="Arial"/>
        <family val="2"/>
      </rPr>
      <t>mol/m</t>
    </r>
    <r>
      <rPr>
        <sz val="10"/>
        <rFont val="Calibri"/>
        <family val="2"/>
      </rPr>
      <t>²</t>
    </r>
    <r>
      <rPr>
        <sz val="10"/>
        <rFont val="Arial"/>
        <family val="2"/>
      </rPr>
      <t>*g</t>
    </r>
  </si>
  <si>
    <t>1. Messung</t>
  </si>
  <si>
    <t>2. Messung</t>
  </si>
  <si>
    <t>3. Messung</t>
  </si>
  <si>
    <t>Pn   Net Photosynthesic rate per unit leaf area</t>
  </si>
  <si>
    <t>Versuch mit Sämlingen verschiedener Familien</t>
  </si>
  <si>
    <t>gewachsen im Gewächshaus unter optimalen Bedingungen</t>
  </si>
  <si>
    <t>1. Messung erfolgte nach 9 Wochen nach Keimung</t>
  </si>
  <si>
    <t>2. Messung nach 12 Wochen</t>
  </si>
  <si>
    <t>3. Messung nach 15 Wochen</t>
  </si>
  <si>
    <t>Mittelwerte, keine Einzelwerte</t>
  </si>
  <si>
    <t>Art.nr. 41</t>
  </si>
  <si>
    <t>Blattmasse Gesamtbaum zu Splintholzquerschnittsfläche unterhalb Kronenansatz</t>
  </si>
  <si>
    <t>Werte sind Mittelwerte jeder Familie</t>
  </si>
  <si>
    <t>Querschnittsfläche berechnet mit Wurzelhalsdurchmesser und nicht Kronenansatzdurchmesser</t>
  </si>
  <si>
    <t>Family variation in gas exchange…s. u.</t>
  </si>
  <si>
    <t>9 Pflanzen pro Familie gemessen</t>
  </si>
  <si>
    <t>vermutlich Fehler</t>
  </si>
  <si>
    <t>statt 28,2cm</t>
  </si>
  <si>
    <t>2,82m</t>
  </si>
  <si>
    <r>
      <t>kg DM/cm</t>
    </r>
    <r>
      <rPr>
        <sz val="10"/>
        <rFont val="Calibri"/>
        <family val="2"/>
      </rPr>
      <t>²</t>
    </r>
  </si>
  <si>
    <t>eigene Berechnung von Einzelbäumen, keine Angaben, wo Durchmesser gemessen wurde</t>
  </si>
  <si>
    <t>eigene Berechnung aus Mittelwerten, kein Kronenansatzdurchmesser sondern WHD</t>
  </si>
  <si>
    <t>Root/Shoot ratio</t>
  </si>
  <si>
    <t>Root/Shoot DW</t>
  </si>
  <si>
    <t>psla_min</t>
  </si>
  <si>
    <r>
      <t>spezifische Blattfläche SLA in m</t>
    </r>
    <r>
      <rPr>
        <sz val="10"/>
        <rFont val="Calibri"/>
        <family val="2"/>
      </rPr>
      <t>²</t>
    </r>
    <r>
      <rPr>
        <sz val="10"/>
        <rFont val="Arial"/>
        <family val="2"/>
      </rPr>
      <t>/kg</t>
    </r>
  </si>
  <si>
    <t>Family variation in gas exchange…s.u.</t>
  </si>
  <si>
    <r>
      <t xml:space="preserve">nur in m²/g , Photon flux density(PFD) 100 </t>
    </r>
    <r>
      <rPr>
        <sz val="10"/>
        <rFont val="Calibri"/>
        <family val="2"/>
      </rPr>
      <t>µ</t>
    </r>
    <r>
      <rPr>
        <sz val="10"/>
        <rFont val="Arial"/>
        <family val="2"/>
      </rPr>
      <t>mol/m</t>
    </r>
    <r>
      <rPr>
        <sz val="10"/>
        <rFont val="Calibri"/>
        <family val="2"/>
      </rPr>
      <t>²</t>
    </r>
    <r>
      <rPr>
        <sz val="10"/>
        <rFont val="Arial"/>
        <family val="2"/>
      </rPr>
      <t>*s</t>
    </r>
  </si>
  <si>
    <t>Psa  Parameter der allometrischen Beziehung zwischen Sprossmasse und Blattmasse eines Sämlings</t>
  </si>
  <si>
    <t xml:space="preserve">Psa  </t>
  </si>
  <si>
    <t xml:space="preserve">Ph1 </t>
  </si>
  <si>
    <t>beim Trockengewicht könnte auch Wurzelmasse dabei sein!!</t>
  </si>
  <si>
    <t>Growth and Photosynthesis…s. u.</t>
  </si>
  <si>
    <t>Mittelwerte</t>
  </si>
  <si>
    <t>Root/Shoot</t>
  </si>
  <si>
    <t>Gewächshaus</t>
  </si>
  <si>
    <t>Container/Feld</t>
  </si>
  <si>
    <t>Mebrahtu, T. (1992): Growth and Photosynthesis of Black Locust In: Proceedings: International Conference on Black Locust: Biology, Culture &amp; Utilization. East Lansing. Michigan U.S.A. S.149-170</t>
  </si>
  <si>
    <t>kommt den realen Verhältnissen näher als bei den im Gewächshaus gewachsenen Bäumen</t>
  </si>
  <si>
    <t>end_bb</t>
  </si>
  <si>
    <t>end_bb  durchschnittl. Tag des Blattfalls</t>
  </si>
  <si>
    <t>Phänologischer Garten</t>
  </si>
  <si>
    <t>Sitz in Tharandt</t>
  </si>
  <si>
    <t>Tabellenblatt Phänologie</t>
  </si>
  <si>
    <t>Mebrahtu, T. (1992): Growth and Photosynthesis of Black Locust In:Proceedings: International Conference on Black Locust: Biology, Culture &amp; Utilization, East Lansing Michigan U.S.A. S. 149-170</t>
  </si>
  <si>
    <t>Bruttoproduktion</t>
  </si>
  <si>
    <t>Respiration</t>
  </si>
  <si>
    <t>Growth and Photosynthesis of Black Locust In: Proceedings…s. u.</t>
  </si>
  <si>
    <t>Mittelwerte über versch. Blatttemperaturen 10-40°C</t>
  </si>
  <si>
    <t>High seedling relative growth rate…s. u.</t>
  </si>
  <si>
    <r>
      <t>Ursprungswert: 243,1 cm</t>
    </r>
    <r>
      <rPr>
        <sz val="10"/>
        <rFont val="Calibri"/>
        <family val="2"/>
      </rPr>
      <t>²</t>
    </r>
    <r>
      <rPr>
        <sz val="10"/>
        <rFont val="Arial"/>
        <family val="2"/>
      </rPr>
      <t>/gleaf, Wert erscheint sehr hoch</t>
    </r>
  </si>
  <si>
    <t>aus: Grottkopp, E., Rejmanek, M.(2007): High Seedling relative Growth Rate and Specific Leaf Area are Traits of Invasive Species: Phylogenetically Independent Contrasts of Woody Angiosperms In: American Journal of Botany 94(4) S. 526-532</t>
  </si>
  <si>
    <r>
      <t>Ns,max = Samendichte in m</t>
    </r>
    <r>
      <rPr>
        <sz val="10"/>
        <rFont val="Calibri"/>
        <family val="2"/>
      </rPr>
      <t>²</t>
    </r>
  </si>
  <si>
    <t>Wseed = Masse einzelner Samen in g</t>
  </si>
  <si>
    <t>Wseed</t>
  </si>
  <si>
    <t>Ns,max</t>
  </si>
  <si>
    <t>Grottkopp/Rejmanek</t>
  </si>
  <si>
    <t>High seedling relative Growth Rate…s. u.</t>
  </si>
  <si>
    <t>aus: Hine, S. et al: Seed Scarification Requirements for Robinia neomexicana. Internetquelle: http://morasc.nmsu.edu/docs/Seed%20Scarification%20Requirements%20for%20Robinia%20neomexicana.pdf vom 14.11.2011</t>
  </si>
  <si>
    <t>mittleres Samengewicht von 50 Samen:</t>
  </si>
  <si>
    <t>1,06 g</t>
  </si>
  <si>
    <t>Einzelgewicht</t>
  </si>
  <si>
    <t>0,0212 g</t>
  </si>
  <si>
    <t>..\Artikel\verlinkte_Artikel\Seedmass_Robinia.pdf</t>
  </si>
  <si>
    <t>MW  0,022</t>
  </si>
  <si>
    <t>Hine, S. et al</t>
  </si>
  <si>
    <t>Seed Scarification Requirements…s.u.</t>
  </si>
  <si>
    <t>aus: Redei, K., Osvath-Bujtas, Z. (2005): Robinienwirtschaft in Ungarn II. Züchtung und Vermehrung der Robinie (Robinia pseudoacacia In: Forst und Holz. 60.11 S. 466-468</t>
  </si>
  <si>
    <t>seedrate</t>
  </si>
  <si>
    <r>
      <t>12-15 g/m</t>
    </r>
    <r>
      <rPr>
        <sz val="10"/>
        <rFont val="Calibri"/>
        <family val="2"/>
      </rPr>
      <t>²</t>
    </r>
  </si>
  <si>
    <r>
      <t>546-682 Stk/m</t>
    </r>
    <r>
      <rPr>
        <sz val="10"/>
        <rFont val="Calibri"/>
        <family val="2"/>
      </rPr>
      <t>²</t>
    </r>
  </si>
  <si>
    <r>
      <t>13,5 g/m</t>
    </r>
    <r>
      <rPr>
        <sz val="10"/>
        <rFont val="Calibri"/>
        <family val="2"/>
      </rPr>
      <t>²</t>
    </r>
  </si>
  <si>
    <r>
      <t>614 Stk/m</t>
    </r>
    <r>
      <rPr>
        <b/>
        <sz val="10"/>
        <rFont val="Calibri"/>
        <family val="2"/>
      </rPr>
      <t>²  MW</t>
    </r>
  </si>
  <si>
    <r>
      <t>614 Stk/m</t>
    </r>
    <r>
      <rPr>
        <sz val="10"/>
        <rFont val="Calibri"/>
        <family val="2"/>
      </rPr>
      <t xml:space="preserve">²  </t>
    </r>
  </si>
  <si>
    <t>Redei;Osvath-Bujtas</t>
  </si>
  <si>
    <t>Robinienwirtschaft in Ungarn…s.u.</t>
  </si>
  <si>
    <t>12a,b,c</t>
  </si>
  <si>
    <t>aus: Keresztesi, B. (1980): The Black Locust In: Unasilva. 127 Internetquelle</t>
  </si>
  <si>
    <t>The Black Locust  s. u.</t>
  </si>
  <si>
    <r>
      <t>77 g/m</t>
    </r>
    <r>
      <rPr>
        <sz val="10"/>
        <rFont val="Calibri"/>
        <family val="2"/>
      </rPr>
      <t>²</t>
    </r>
  </si>
  <si>
    <t>3500 Stk/m²</t>
  </si>
  <si>
    <t>Samendichte unter</t>
  </si>
  <si>
    <t>Bestand!</t>
  </si>
  <si>
    <t>http://www.fao.org/docrep/n7750e/n7750e04.htm</t>
  </si>
  <si>
    <t>prhos  Dichte des Splintholzes</t>
  </si>
  <si>
    <r>
      <t>prhos in kg TM/cm</t>
    </r>
    <r>
      <rPr>
        <b/>
        <sz val="10"/>
        <rFont val="Calibri"/>
        <family val="2"/>
      </rPr>
      <t>³</t>
    </r>
    <r>
      <rPr>
        <b/>
        <sz val="10"/>
        <rFont val="Arial"/>
        <family val="2"/>
      </rPr>
      <t xml:space="preserve"> Frischvolumen</t>
    </r>
  </si>
  <si>
    <t>aus: Gilman, E. F., Watson, D. G.: Robinia pseudoacacia: Black Locust. Internetquelle vom 14.11.2011</t>
  </si>
  <si>
    <t>http://edis.ifas.ufl.edu/pdffiles/ST/ST57000.pdf</t>
  </si>
  <si>
    <t>wood specific gravity</t>
  </si>
  <si>
    <t>Gilman/Watson</t>
  </si>
  <si>
    <t>Robinia pseudoacacia:   s.u.</t>
  </si>
  <si>
    <t>keine Unterscheidung von Splint- und Kernholz</t>
  </si>
  <si>
    <t>aus: Göhre, K. (1952): Die Robinie und ihr Holz.Deutscher Bauernverlag. Berlin</t>
  </si>
  <si>
    <r>
      <t>0,53-0,909 g/cm</t>
    </r>
    <r>
      <rPr>
        <sz val="10"/>
        <rFont val="Calibri"/>
        <family val="2"/>
      </rPr>
      <t>³</t>
    </r>
  </si>
  <si>
    <r>
      <t>MW: 0,717 g/cm</t>
    </r>
    <r>
      <rPr>
        <sz val="10"/>
        <rFont val="Calibri"/>
        <family val="2"/>
      </rPr>
      <t>³</t>
    </r>
  </si>
  <si>
    <t>0% Feuchtigkeit</t>
  </si>
  <si>
    <t>Göhre, K.</t>
  </si>
  <si>
    <t>aus: Waitkus, C., Richter, H. G. (2001): Die Robinie und ihr Holz. Bundesforschungsanstalt für Forst- und Holzwirtschaft</t>
  </si>
  <si>
    <t>Waitkus/Richter</t>
  </si>
  <si>
    <t>Rohdichte 0% Feuchte</t>
  </si>
  <si>
    <r>
      <t>0,7 -</t>
    </r>
    <r>
      <rPr>
        <b/>
        <sz val="10"/>
        <rFont val="Arial"/>
        <family val="2"/>
      </rPr>
      <t xml:space="preserve"> 0,75</t>
    </r>
    <r>
      <rPr>
        <sz val="10"/>
        <rFont val="Arial"/>
        <family val="2"/>
      </rPr>
      <t xml:space="preserve"> - 0,8</t>
    </r>
  </si>
  <si>
    <r>
      <t>g/cm</t>
    </r>
    <r>
      <rPr>
        <sz val="10"/>
        <rFont val="Calibri"/>
        <family val="2"/>
      </rPr>
      <t>³</t>
    </r>
  </si>
  <si>
    <t>aus: Beyse, R. (2003):Die Robinie oder Scheinakazie. In: Forstliche Mitteilungen 07/03 S. 12-14</t>
  </si>
  <si>
    <t>Splintholzrohwichten sind geringer als Kernholzrohwichten</t>
  </si>
  <si>
    <t>Abb. 94 S.181 Splintholzdichte liegt unter 0,7 g/cm³ daher Entscheidung für Wert von Gilman/Watson</t>
  </si>
  <si>
    <t>ceppot_spec  Interzeptionskapazität der Blätter in mm Wasser pro Quadratmeter Blattfläche</t>
  </si>
  <si>
    <t xml:space="preserve">ceppot </t>
  </si>
  <si>
    <t>Interzeption Robinie 3jährig</t>
  </si>
  <si>
    <t>Interzeption Robinie 9jährig</t>
  </si>
  <si>
    <t>simulierte Ergebnisse</t>
  </si>
  <si>
    <t>39mm/a</t>
  </si>
  <si>
    <t>leaf area</t>
  </si>
  <si>
    <t>dm²</t>
  </si>
  <si>
    <r>
      <t>m</t>
    </r>
    <r>
      <rPr>
        <sz val="10"/>
        <rFont val="Calibri"/>
        <family val="2"/>
      </rPr>
      <t>²</t>
    </r>
  </si>
  <si>
    <t>mm/m²</t>
  </si>
  <si>
    <t>ceppot  3jähr.</t>
  </si>
  <si>
    <t>Dependent variable, treatment</t>
  </si>
  <si>
    <t>Robinia</t>
  </si>
  <si>
    <t>pseudoacacia</t>
  </si>
  <si>
    <t>Chlorophylla (mg mg_x0002_1):</t>
  </si>
  <si>
    <t>Photosynthesis per gram of chlorophyll</t>
  </si>
  <si>
    <t>(mmol CO2 g_x0002_1 s_x0002_1):</t>
  </si>
  <si>
    <t>Photosynthesis per gram of leaf</t>
  </si>
  <si>
    <t>Dark respiration (mmol CO2 g_x0002_1 s_x0002_1):</t>
  </si>
  <si>
    <t xml:space="preserve">Sun </t>
  </si>
  <si>
    <t>0.077E</t>
  </si>
  <si>
    <t xml:space="preserve">Shade </t>
  </si>
  <si>
    <t>0.179A</t>
  </si>
  <si>
    <t xml:space="preserve">Change (%) </t>
  </si>
  <si>
    <t>16.1AB</t>
  </si>
  <si>
    <t>2.3D</t>
  </si>
  <si>
    <t>-86</t>
  </si>
  <si>
    <t>2.33A</t>
  </si>
  <si>
    <t>0.30D</t>
  </si>
  <si>
    <t>-87</t>
  </si>
  <si>
    <t>0.180A</t>
  </si>
  <si>
    <t>0.052D</t>
  </si>
  <si>
    <t>-71</t>
  </si>
  <si>
    <t>1.50B</t>
  </si>
  <si>
    <t>0.73C</t>
  </si>
  <si>
    <t>-51</t>
  </si>
  <si>
    <t>51.6B</t>
  </si>
  <si>
    <t>13.8D</t>
  </si>
  <si>
    <t>-73</t>
  </si>
  <si>
    <t>0.0310A</t>
  </si>
  <si>
    <t>0.0176BC</t>
  </si>
  <si>
    <t>-43</t>
  </si>
  <si>
    <t>Note. Treatment means, means separation indicators, and percentage change from sun to shade are</t>
  </si>
  <si>
    <t>provided for each species. Percentage change is included only where means differ at P _x0003_ 0:05. Means</t>
  </si>
  <si>
    <t>for a dependent variable marked by the same letter are not significantly different at P _x0003_ 0:05 according</t>
  </si>
  <si>
    <t>to Fisher’s least significant difference test. (i.e., means separations are full factorials and results for each</t>
  </si>
  <si>
    <t>variable were compared statistically both across species and across treatments). For the first four variables</t>
  </si>
  <si>
    <t>above, N ¼ 30 and 10 for A. maritima and each of the other three species, respectively, for each</t>
  </si>
  <si>
    <t>species by treatment factorial classification. For the last three variables above, N ¼ 12 and 4 for A. maritima</t>
  </si>
  <si>
    <t>and each of the other three species, respectively, for each species by treatment factorial classification.</t>
  </si>
  <si>
    <t>nd ¼ no significant difference (i.e., change was not determined).</t>
  </si>
  <si>
    <t>a Chlorophyll per milligram of leaf tissue.</t>
  </si>
  <si>
    <t>b Net photosynthesis at the mean PAR between 1000 and 1400 hours, 1575 and 65 mmol m_x0002_2 s_x0002_1</t>
  </si>
  <si>
    <t>for sun and shade treatments, respectively.</t>
  </si>
  <si>
    <t>c The PAR level at which the photosynthetic rate matched the rate of plant respiration (net</t>
  </si>
  <si>
    <t>photosynthesis ¼ 0 mmol CO2 m_x0002_2 s_x0002_1).</t>
  </si>
  <si>
    <t>d Increase in net photosynthesis per unit PAR from 0 to 400 mmol m_x0002_2 s_x0002_1 and calculated as the</t>
  </si>
  <si>
    <t>slope of the linear regression for photosynthesis at PAR of 0, 200, and 400 mmol m_x0002_2 s_x0002_1. N ¼ 12 for</t>
  </si>
  <si>
    <t>A. maritima and N ¼ 4 for each of the other three species.</t>
  </si>
  <si>
    <t>aus: Schrader, J. A. et al (2006): Differences in Shade Tolerance help explain varying Success of two Sympatric Alnus Species In: Int. J. Plant Sci.167(5) S. 979-989</t>
  </si>
  <si>
    <t>..\Artikel\verlinkte_Artikel\Photosynthese_Rob.pdf</t>
  </si>
  <si>
    <t>phic  Photosynthese.Effizienzparameter</t>
  </si>
  <si>
    <t xml:space="preserve">phic </t>
  </si>
  <si>
    <t>Schrader et al</t>
  </si>
  <si>
    <t>Differences in Shade…s.u.</t>
  </si>
  <si>
    <t>Chlorophyll and Photosynthetic Characteristics of Plants Grown under Full Sun or Shade</t>
  </si>
  <si>
    <t>(Indirect PAR Only, 96% Reduction)</t>
  </si>
  <si>
    <t>sehr junge Bäume</t>
  </si>
  <si>
    <t>Shoot dry mass (g):</t>
  </si>
  <si>
    <t>Canopy shape:a</t>
  </si>
  <si>
    <t>Leaf : shoot ratio (g g_x0002_1):</t>
  </si>
  <si>
    <t>Specific leaf mass (mg cm_x0002_2):</t>
  </si>
  <si>
    <t>285.0A</t>
  </si>
  <si>
    <t>49.0B</t>
  </si>
  <si>
    <t>2.17B</t>
  </si>
  <si>
    <t>3.32A</t>
  </si>
  <si>
    <t>0.34F</t>
  </si>
  <si>
    <t xml:space="preserve"> 0.49D</t>
  </si>
  <si>
    <t>9.6B</t>
  </si>
  <si>
    <t>7.3C</t>
  </si>
  <si>
    <t>Robinia pseud.</t>
  </si>
  <si>
    <t>variable were compared statistically both across species and across treatments). N ¼ 60 for</t>
  </si>
  <si>
    <t>A. maritima, and N ¼ 20 for each of the other three species for each species 3 treatment factorial classification.</t>
  </si>
  <si>
    <t>a Canopy shape ¼ shoot height=canopy diameter.</t>
  </si>
  <si>
    <t>b Leaf area density ¼ plant leaf area=canopy volume. Leaf area of R. pseudoacacia was not measured.</t>
  </si>
  <si>
    <t>junge Bäume in 1. Vegetationsperiode</t>
  </si>
  <si>
    <t>MW: 0,415</t>
  </si>
  <si>
    <t>Differences in Shade Tolerance…s.u.</t>
  </si>
  <si>
    <t>foliage/shoot</t>
  </si>
  <si>
    <t>aus: Burner, D.M.,Pote, D.H., Ares, A. (2006): Foliar and shoot allometry of pollarded black locust, Robinia pseudoacacia L. In: Agroforestry Systems 68. S. 37-42</t>
  </si>
  <si>
    <t>Burner et al</t>
  </si>
  <si>
    <t>Foliar and shoot allometry…s.u.</t>
  </si>
  <si>
    <t>3-140</t>
  </si>
  <si>
    <t>aus: Höll; W., Lendzian, K.(1973): Respiration in the Sapwood and Heartwood of Robinia pseudoacacia In: Phytochemistry 12 S. 975-977</t>
  </si>
  <si>
    <t>prmr  spezif. Respirationsrate der Feinwurzeln</t>
  </si>
  <si>
    <r>
      <t>prmr [d</t>
    </r>
    <r>
      <rPr>
        <b/>
        <sz val="10"/>
        <rFont val="Calibri"/>
        <family val="2"/>
      </rPr>
      <t>⁻1]</t>
    </r>
  </si>
  <si>
    <t>fine root respiration rate at 15 °C</t>
  </si>
  <si>
    <t>Robinia pseudoacacia</t>
  </si>
  <si>
    <t>R 15</t>
  </si>
  <si>
    <r>
      <t>nmol CO</t>
    </r>
    <r>
      <rPr>
        <sz val="10"/>
        <rFont val="Calibri"/>
        <family val="2"/>
      </rPr>
      <t>₂</t>
    </r>
    <r>
      <rPr>
        <sz val="10"/>
        <rFont val="Arial"/>
        <family val="2"/>
      </rPr>
      <t>/g*s</t>
    </r>
  </si>
  <si>
    <t>Autor: Voigt 1953</t>
  </si>
  <si>
    <t>Voigt GK. 1953. The effects of fungicides, insecticides, herbicides and</t>
  </si>
  <si>
    <t>fertilizer salts on the respiration of root tips of tree seedlings. Soil Science</t>
  </si>
  <si>
    <t>Society Proceedings 17: 150–152.</t>
  </si>
  <si>
    <r>
      <t>aus: George, K., Norby, R.J., Hamilton, J.G., DeLucia, E.H.(2003):Fine-Root respiration in a loblolly pine and sweetgum forest growing in elevated CO</t>
    </r>
    <r>
      <rPr>
        <b/>
        <sz val="10"/>
        <rFont val="Calibri"/>
        <family val="2"/>
      </rPr>
      <t>₂</t>
    </r>
    <r>
      <rPr>
        <b/>
        <sz val="10"/>
        <rFont val="Arial"/>
        <family val="2"/>
      </rPr>
      <t xml:space="preserve"> In: New Phytol. 160 S. 511-522</t>
    </r>
  </si>
  <si>
    <t>..\Artikel\verlinkte_Artikel\fineroot_respiration.pdf</t>
  </si>
  <si>
    <t>Zusammenfassung aus den oberen Daten zur Berechnung von pcnr</t>
  </si>
  <si>
    <t xml:space="preserve">Versuchsbedingungen: 1 Jahr alte Pflanzen gewachsen in überdachten Freiland und dann umgesetzt in Wachstumskammern, damit CO2 Zufuhr kontrolliert werden kann, dann Zugabe von 350 ppm CO2 (heutige Verhältnisse) </t>
  </si>
  <si>
    <t>alphac  durchschnittl. Zuwachs an Ästen, Zweigen und Grobwurzeln im Verhältnis zum Zuwachs des Splintholzes</t>
  </si>
  <si>
    <t xml:space="preserve">alphac </t>
  </si>
  <si>
    <t>( mm ), alt</t>
  </si>
  <si>
    <t>geklärt am Telefon</t>
  </si>
  <si>
    <t>es sind sehr kleine Bäume, daher Höhe in cm</t>
  </si>
  <si>
    <t>aber Durchmesser in mm</t>
  </si>
  <si>
    <t>FG g/Baum</t>
  </si>
  <si>
    <t>(mm)</t>
  </si>
  <si>
    <t xml:space="preserve">Bäumchen sind nicht in die </t>
  </si>
  <si>
    <r>
      <t>CO</t>
    </r>
    <r>
      <rPr>
        <sz val="10"/>
        <rFont val="Calibri"/>
        <family val="2"/>
      </rPr>
      <t>₂</t>
    </r>
    <r>
      <rPr>
        <sz val="10"/>
        <rFont val="Arial"/>
        <family val="2"/>
      </rPr>
      <t xml:space="preserve"> Untersuchung eingegangen</t>
    </r>
  </si>
  <si>
    <t>nach Tel. Gespräch mit Herrn Dyckmans</t>
  </si>
  <si>
    <t>vom 24.11.11</t>
  </si>
  <si>
    <r>
      <t>Daten von Dyckmans, Bäumchen wurden nur vermessen und sind dann nicht in die CO</t>
    </r>
    <r>
      <rPr>
        <b/>
        <sz val="10"/>
        <rFont val="Calibri"/>
        <family val="2"/>
      </rPr>
      <t>₂</t>
    </r>
    <r>
      <rPr>
        <b/>
        <sz val="10"/>
        <rFont val="Arial"/>
        <family val="2"/>
      </rPr>
      <t>-Untersuchung eingeflossen</t>
    </r>
  </si>
  <si>
    <t>wurden für Analyse von FG und N-gehalten vermessen</t>
  </si>
  <si>
    <t>Alter der Bäume: 1 Vegetationsperiode gewachsen aus Samen (1 Jahr)</t>
  </si>
  <si>
    <t xml:space="preserve">Alter </t>
  </si>
  <si>
    <t>Vege.periode</t>
  </si>
  <si>
    <t>Alter</t>
  </si>
  <si>
    <t>Veg-periode</t>
  </si>
  <si>
    <t>Veget.periode</t>
  </si>
  <si>
    <r>
      <t xml:space="preserve">FG </t>
    </r>
    <r>
      <rPr>
        <b/>
        <sz val="10"/>
        <color indexed="10"/>
        <rFont val="Arial"/>
        <family val="2"/>
      </rPr>
      <t>(g/Baum)</t>
    </r>
  </si>
  <si>
    <r>
      <t xml:space="preserve">TG </t>
    </r>
    <r>
      <rPr>
        <b/>
        <sz val="10"/>
        <color indexed="10"/>
        <rFont val="Arial"/>
        <family val="2"/>
      </rPr>
      <t>(g/Baum)</t>
    </r>
  </si>
  <si>
    <t>Summe FG</t>
  </si>
  <si>
    <t>ohne FW, Blatt</t>
  </si>
  <si>
    <t xml:space="preserve">FG Zunahme </t>
  </si>
  <si>
    <t>ohne FW,Blatt</t>
  </si>
  <si>
    <t>Koeffizient</t>
  </si>
  <si>
    <t>Zuwachs Ast</t>
  </si>
  <si>
    <t>Zuwachs GW</t>
  </si>
  <si>
    <t>Zuwachs Stamm</t>
  </si>
  <si>
    <t>Zuwachs</t>
  </si>
  <si>
    <t>Verhälnis</t>
  </si>
  <si>
    <t>Zuwachs Stamm : Zuwachs Ast+GW</t>
  </si>
  <si>
    <t>alphac</t>
  </si>
  <si>
    <t>Daten zum Artikel</t>
  </si>
  <si>
    <t>Feng, Dyckmans, Flessa</t>
  </si>
  <si>
    <r>
      <t>Feng Z., Dyckmans J., Flessa H.(2004): Effects of elevated carbon dioxide concentration on growth and N</t>
    </r>
    <r>
      <rPr>
        <b/>
        <sz val="10"/>
        <rFont val="Calibri"/>
        <family val="2"/>
      </rPr>
      <t>₂</t>
    </r>
    <r>
      <rPr>
        <b/>
        <sz val="10"/>
        <rFont val="Arial"/>
        <family val="2"/>
      </rPr>
      <t xml:space="preserve">-fixation of young Robinia pseudoacacia In: Tree Physiology 24 S.323-330 </t>
    </r>
  </si>
  <si>
    <t>Minderungs-</t>
  </si>
  <si>
    <t>koeffizient</t>
  </si>
  <si>
    <t>0,42  aus FG</t>
  </si>
  <si>
    <t>0,51 aus FG</t>
  </si>
  <si>
    <t>'</t>
  </si>
  <si>
    <t>Verhältnis nur aus dem Zuwachsgewicht von Ast, Zweigen, Grobwurzeln und Stamm berechnet</t>
  </si>
  <si>
    <t>andere Berechnung Verhältnis aus Durchmesserzuwachs am Stamm zu Gewichtszuwachs Ast, Zweig, Grobwurzeln</t>
  </si>
  <si>
    <t>S. 70</t>
  </si>
  <si>
    <r>
      <t>aus: Berthold, D.(2005): Soil chemical and biological changes through the N</t>
    </r>
    <r>
      <rPr>
        <b/>
        <sz val="10"/>
        <rFont val="Calibri"/>
        <family val="2"/>
      </rPr>
      <t xml:space="preserve">₂ </t>
    </r>
    <r>
      <rPr>
        <b/>
        <sz val="10"/>
        <rFont val="Arial"/>
        <family val="2"/>
      </rPr>
      <t>fixation of Black Locust (Robinia pseudoacacia L.) - A contribution to research of tree neophytes. Diss. Georg-August-Universität Göttingen</t>
    </r>
  </si>
  <si>
    <t>..\Artikel\verlinkte_Artikel\berthold_robinie.pdf</t>
  </si>
  <si>
    <t>S.102</t>
  </si>
  <si>
    <t>Table 5.3: N-status of seedlings at the beginning of the experiment mean and standard deviation, n=4).</t>
  </si>
  <si>
    <t>Compartment</t>
  </si>
  <si>
    <t>N (mg/g DW)</t>
  </si>
  <si>
    <t>N (mg)</t>
  </si>
  <si>
    <t>Leaves</t>
  </si>
  <si>
    <t>21.9±1.7</t>
  </si>
  <si>
    <t>26.0±2.0</t>
  </si>
  <si>
    <t>21.1±1.6</t>
  </si>
  <si>
    <t>Stems</t>
  </si>
  <si>
    <t>13.2±1.9</t>
  </si>
  <si>
    <t>12.3±1.8</t>
  </si>
  <si>
    <t>35.8±5.5</t>
  </si>
  <si>
    <t>Roots</t>
  </si>
  <si>
    <t>24.4±1.2</t>
  </si>
  <si>
    <t>23.9±1.1</t>
  </si>
  <si>
    <t>18.5±1.0</t>
  </si>
  <si>
    <t>Plant</t>
  </si>
  <si>
    <t>20.2±2.2</t>
  </si>
  <si>
    <t>65.3±3.2</t>
  </si>
  <si>
    <t>21.3±1.5</t>
  </si>
  <si>
    <t>aus: Burner D.M.,Pote D.H., Ares A.(2006): Foliar and shoot allometry of pollarded black locust, Robinia pseudoacacia L. In: Agroforestry Systems 68 S. 37-42</t>
  </si>
  <si>
    <t>Foliar and shoot allometry of pollarded black locust…s.u.</t>
  </si>
  <si>
    <t>keine Einzelbäume, nur Mittelwerte</t>
  </si>
  <si>
    <t>crown_a Kronendurchmesser/BHD-Relation, möglichst Einzelwerte</t>
  </si>
  <si>
    <t>aus: Groninger, J.W., Zedacker S.M., Fredericksen T.S.(1997): Stand characteristics of inter-cropped loblolly pine and black locust In: Forest Ecology and Management 91 S. 221-227</t>
  </si>
  <si>
    <t>aus berechneten BHD Werten</t>
  </si>
  <si>
    <t>Werte berechnet</t>
  </si>
  <si>
    <t>30</t>
  </si>
  <si>
    <t>28</t>
  </si>
  <si>
    <t xml:space="preserve">8 </t>
  </si>
  <si>
    <t xml:space="preserve">32 </t>
  </si>
  <si>
    <t xml:space="preserve">12 </t>
  </si>
  <si>
    <t xml:space="preserve">16 </t>
  </si>
  <si>
    <t xml:space="preserve">0 </t>
  </si>
  <si>
    <t xml:space="preserve">19 </t>
  </si>
  <si>
    <t xml:space="preserve">10 </t>
  </si>
  <si>
    <t xml:space="preserve">6 </t>
  </si>
  <si>
    <t xml:space="preserve">21 </t>
  </si>
  <si>
    <t xml:space="preserve">22 </t>
  </si>
  <si>
    <t xml:space="preserve">17 </t>
  </si>
  <si>
    <t xml:space="preserve">15 </t>
  </si>
  <si>
    <t xml:space="preserve">18 </t>
  </si>
  <si>
    <t xml:space="preserve">23 </t>
  </si>
  <si>
    <t xml:space="preserve">20 </t>
  </si>
  <si>
    <t xml:space="preserve">5 </t>
  </si>
  <si>
    <t xml:space="preserve">3 </t>
  </si>
  <si>
    <t xml:space="preserve">4 </t>
  </si>
  <si>
    <t>Daten von John W, Groninger (Prof, am Department of Forestry an der University Carbondale, Illinois USA)</t>
  </si>
  <si>
    <t>Artikelarchiv --&gt; 4C Parameter Artikelnummer 84</t>
  </si>
  <si>
    <t>Groninger, J, W, et al: Stand charakteristics of inter-cropped loblolly pine and black locust</t>
  </si>
  <si>
    <t>dazugehöriger Artikel</t>
  </si>
  <si>
    <t xml:space="preserve">13 </t>
  </si>
  <si>
    <t>Dspecies L = Locust (Black Locust)</t>
  </si>
  <si>
    <t>C=tree(row, column) Bsp, 11 = Baum in Reihe 1, Spalte 1</t>
  </si>
  <si>
    <t>Bsp, 103 =  1 Plotnr, 1, 0 ohne Unkraut, 3 = 50:50% Mischung</t>
  </si>
  <si>
    <t>plot type bezieht sich auf Mischung: 1 = Monokultur, 2 = 75:25% Mischung von Locust mit Weihrauchkiefer, 3 = 50:50% Mischung, 4 = 25:75% Mischung</t>
  </si>
  <si>
    <t>herb cover: 1 = mit Unkrautbewuchs, 0 = ohne Unkrautbewuchs</t>
  </si>
  <si>
    <t xml:space="preserve">block = Blocknummer </t>
  </si>
  <si>
    <t xml:space="preserve">7 </t>
  </si>
  <si>
    <t>B=block (1-5), herb cover, plot type (all are robinia with no weeds)</t>
  </si>
  <si>
    <t>A=year (1,2,3,5) Bäume wurden nicht geerntet, gemessen nach 1,, 2,, 3, und dann alle Probebäume im 5, Jahr gemessen</t>
  </si>
  <si>
    <t>Erklärung:</t>
  </si>
  <si>
    <t xml:space="preserve">14 </t>
  </si>
  <si>
    <t>note: live crown measures were taken only on interior trees during year 5</t>
  </si>
  <si>
    <t>J=width of live crown perpendicular to I (m)</t>
  </si>
  <si>
    <t xml:space="preserve">I=width of live crown(m) </t>
  </si>
  <si>
    <t>H=length of live crown (top of crown to lowest live branch)(m)</t>
  </si>
  <si>
    <t>G=height(m)</t>
  </si>
  <si>
    <t>F=diameter at breast height if &gt;10mm)</t>
  </si>
  <si>
    <t>E=root collar diameter (mm)</t>
  </si>
  <si>
    <t xml:space="preserve">11 </t>
  </si>
  <si>
    <t>Dspecies</t>
  </si>
  <si>
    <t>C=tree(row, column)</t>
  </si>
  <si>
    <t>A=year (1,2,3,5)</t>
  </si>
  <si>
    <t>Reynolds replacement series data</t>
  </si>
  <si>
    <t>vom WHD</t>
  </si>
  <si>
    <t>-&gt; Kronendurchmesser</t>
  </si>
  <si>
    <t xml:space="preserve">BHD in % </t>
  </si>
  <si>
    <t>crown_a</t>
  </si>
  <si>
    <t>crown width perpendicular to I</t>
  </si>
  <si>
    <t>crown width</t>
  </si>
  <si>
    <t>crown length</t>
  </si>
  <si>
    <t>BHD</t>
  </si>
  <si>
    <t>WHD</t>
  </si>
  <si>
    <t>year</t>
  </si>
  <si>
    <t>Baum</t>
  </si>
  <si>
    <t>Höhe (m)</t>
  </si>
  <si>
    <t>Kronenbreite (m)</t>
  </si>
  <si>
    <t>StU (m)</t>
  </si>
  <si>
    <t>Alter (Jahre)</t>
  </si>
  <si>
    <t>25-30</t>
  </si>
  <si>
    <t>StU -&gt; Stammumfang gemessen in 1 m Höhe</t>
  </si>
  <si>
    <t>Durchmesser (cm)</t>
  </si>
  <si>
    <t>crown_c</t>
  </si>
  <si>
    <t>in 1m Höhe</t>
  </si>
  <si>
    <t>berechnet aus StU</t>
  </si>
  <si>
    <t>aus:Sachverständigen-Gutachten vom 26.10.2009: Zur Verkehrssicherheit und Wert von 4 Robinien auf der Narzissen Straße in Erkrath. Internetquelle vom 30.11.2011</t>
  </si>
  <si>
    <t>http://www.bmu-erkrath.de/Umwelt/Baumfaellungen/Gutachten%20Narzissenstr.%20Erkrath.pdf</t>
  </si>
  <si>
    <t>..\Artikel\verlinkte_Artikel\Gutachten_crown_c.pdf</t>
  </si>
  <si>
    <r>
      <t>13,2 m</t>
    </r>
    <r>
      <rPr>
        <sz val="10"/>
        <rFont val="Calibri"/>
        <family val="2"/>
      </rPr>
      <t>²</t>
    </r>
    <r>
      <rPr>
        <sz val="10"/>
        <rFont val="Arial"/>
        <family val="2"/>
      </rPr>
      <t>/kg</t>
    </r>
  </si>
  <si>
    <t>aus: Mitchell K.A., Bolstad P.V., Vose J.M. (1999): Interspecific and environmentally induced variation in foliar dark respiration among eighteen southeastern deciduous tree species In: Tree Physiology 19, pp. 861-870</t>
  </si>
  <si>
    <t>Mitchel/Bolstad/Vose</t>
  </si>
  <si>
    <t>Interspecific and environmentally…s.u.</t>
  </si>
  <si>
    <t xml:space="preserve">Wert entspricht der oberen Krone mit </t>
  </si>
  <si>
    <t>Reich/Walters et al</t>
  </si>
  <si>
    <t>Relationships of leaf dark respiration…s.u.</t>
  </si>
  <si>
    <t>aus: Schulte P.J., Marshall P.E.(1982): Growth and water relations of black locust and pine seedlings exposed to controlled water stress In: Can. J. For. Res. 13 pp.334-338</t>
  </si>
  <si>
    <t>Schulte/Marshall</t>
  </si>
  <si>
    <t>Growth and water relations…s.u.</t>
  </si>
  <si>
    <t>Solution</t>
  </si>
  <si>
    <t>Mpa</t>
  </si>
  <si>
    <t>Age</t>
  </si>
  <si>
    <t>weeks</t>
  </si>
  <si>
    <t>Leaf surface area</t>
  </si>
  <si>
    <r>
      <t>cm</t>
    </r>
    <r>
      <rPr>
        <sz val="10"/>
        <rFont val="Calibri"/>
        <family val="2"/>
      </rPr>
      <t>²</t>
    </r>
  </si>
  <si>
    <t>dry weight</t>
  </si>
  <si>
    <t>mg</t>
  </si>
  <si>
    <r>
      <t>m</t>
    </r>
    <r>
      <rPr>
        <sz val="10"/>
        <rFont val="Calibri"/>
        <family val="2"/>
      </rPr>
      <t>²</t>
    </r>
    <r>
      <rPr>
        <sz val="10"/>
        <rFont val="Arial"/>
        <family val="2"/>
      </rPr>
      <t>/kg</t>
    </r>
  </si>
  <si>
    <t>berechnet</t>
  </si>
  <si>
    <t>MW aus Zeile 48-51</t>
  </si>
  <si>
    <t>21,9 m²/kg</t>
  </si>
  <si>
    <t>24,31 m²/kg</t>
  </si>
  <si>
    <r>
      <t>24,31 m</t>
    </r>
    <r>
      <rPr>
        <sz val="10"/>
        <rFont val="Calibri"/>
        <family val="2"/>
      </rPr>
      <t>²</t>
    </r>
    <r>
      <rPr>
        <sz val="10"/>
        <rFont val="Arial"/>
        <family val="2"/>
      </rPr>
      <t>/kg</t>
    </r>
  </si>
  <si>
    <t>sehr junge Keimlinge!!</t>
  </si>
  <si>
    <t>aus:Reich P.B. et al (1998): Relationships of leaf dark respiration to leaf nitrogen, specific leaf area and leaf life-span: a test across biomes and functional groups In: Oecologia 114 pp. 471-482</t>
  </si>
  <si>
    <r>
      <t xml:space="preserve">Quantum flux density 320 </t>
    </r>
    <r>
      <rPr>
        <sz val="10"/>
        <rFont val="Calibri"/>
        <family val="2"/>
      </rPr>
      <t>µ</t>
    </r>
    <r>
      <rPr>
        <sz val="10"/>
        <rFont val="Arial"/>
        <family val="2"/>
      </rPr>
      <t>mol/m*s  14h pro Tag</t>
    </r>
  </si>
  <si>
    <t>52 m²/kg</t>
  </si>
  <si>
    <t>aus: Redei K., Osvath-Bujtas Z., Balla I.(2002):Clonal approaches to growing black locust (Robinia pseudoacacia) in Hungary: a review In: Forestry 75(5) pp.547-552</t>
  </si>
  <si>
    <t>Location</t>
  </si>
  <si>
    <t>years</t>
  </si>
  <si>
    <t>DBH₁</t>
  </si>
  <si>
    <t>DBH₂</t>
  </si>
  <si>
    <t>h stem</t>
  </si>
  <si>
    <t>I crown</t>
  </si>
  <si>
    <t>d₁</t>
  </si>
  <si>
    <t>d₂</t>
  </si>
  <si>
    <t>stem length free of branches</t>
  </si>
  <si>
    <r>
      <t>d</t>
    </r>
    <r>
      <rPr>
        <sz val="10"/>
        <rFont val="Calibri"/>
        <family val="2"/>
      </rPr>
      <t>₁</t>
    </r>
    <r>
      <rPr>
        <sz val="10"/>
        <rFont val="Arial"/>
        <family val="2"/>
      </rPr>
      <t>/d</t>
    </r>
    <r>
      <rPr>
        <sz val="10"/>
        <rFont val="Calibri"/>
        <family val="2"/>
      </rPr>
      <t>₂</t>
    </r>
  </si>
  <si>
    <t>crown size -&gt; diameter</t>
  </si>
  <si>
    <t>Pusztavacs 182 A</t>
  </si>
  <si>
    <t>Pusztavacs 201 E</t>
  </si>
  <si>
    <t>Pusztavacs 210 A</t>
  </si>
  <si>
    <t>Pusztavacs 233 A</t>
  </si>
  <si>
    <t>Mikebuda 15 A</t>
  </si>
  <si>
    <t>Mikebuda 17 D</t>
  </si>
  <si>
    <t>Mikebuda 27 G</t>
  </si>
  <si>
    <t>Keleshalom 56 A</t>
  </si>
  <si>
    <t>Csaszartöltes 61 A</t>
  </si>
  <si>
    <t>m/cm</t>
  </si>
  <si>
    <t>von DBH₁/d₁</t>
  </si>
  <si>
    <t>Photosynthetic rate   b (mmol CO2 m_x0002_2 s_x0002_1):</t>
  </si>
  <si>
    <t>PAR compensation point     c (mmol m_x0002_2 s_x0002_1):</t>
  </si>
  <si>
    <t>Photosynthetic efficiency:      d</t>
  </si>
  <si>
    <r>
      <t>aus: Mebrahtu T., Layne D.R., Hanover J.W. Flore J.A.(1993):Net photosynthesis of black locust seedlings in response to irradiance, temperature and CO</t>
    </r>
    <r>
      <rPr>
        <b/>
        <sz val="10"/>
        <rFont val="Calibri"/>
        <family val="2"/>
      </rPr>
      <t>₂</t>
    </r>
    <r>
      <rPr>
        <b/>
        <sz val="10"/>
        <rFont val="Arial"/>
        <family val="2"/>
      </rPr>
      <t xml:space="preserve"> In: Photosynthetica 28(1) pp. 45-54</t>
    </r>
  </si>
  <si>
    <t xml:space="preserve">Photosynthetic efficiency: </t>
  </si>
  <si>
    <t>STO Neuruppin</t>
  </si>
  <si>
    <t>STO Lindenb.</t>
  </si>
  <si>
    <t>67 mm/a</t>
  </si>
  <si>
    <t>66 mm/a</t>
  </si>
  <si>
    <t>mm/dm²</t>
  </si>
  <si>
    <t>ceppot  9jähr. Neur.</t>
  </si>
  <si>
    <t>ceppot 9jährig Lindenb.</t>
  </si>
  <si>
    <r>
      <t>Werte unsicher und nur in mm/dm</t>
    </r>
    <r>
      <rPr>
        <sz val="10"/>
        <rFont val="Calibri"/>
        <family val="2"/>
      </rPr>
      <t>²</t>
    </r>
  </si>
  <si>
    <t>0,107 mm/d</t>
  </si>
  <si>
    <t>0,184 mm/d</t>
  </si>
  <si>
    <t>0,181 mm/d</t>
  </si>
  <si>
    <t>andere Berechnung, Werte unsicher!</t>
  </si>
  <si>
    <t>aus: Quinkenstein, A. et al: Landschaftsökologische Aspekte der Dendromasseproduktion - Analyse und Bewertung von Risiken und Vorteilswirkungen S.317-344 Aus: Murach, D., Knur, L., Schultze M.(2008):Dendrom-Zukunftstoff Dendromasse. Endbericht. Kessel Verlag. Remagen-Oberwinter</t>
  </si>
  <si>
    <t>S. 331</t>
  </si>
  <si>
    <t>siehe unten</t>
  </si>
  <si>
    <t>Breuer et al</t>
  </si>
  <si>
    <t>Plant parameter values for models in temperate climate</t>
  </si>
  <si>
    <t>..\Artikel\verlinkte_Artikel\Plant_parameter_interzeption.pdf</t>
  </si>
  <si>
    <t>Angabe in mm</t>
  </si>
  <si>
    <t>Originalquelle: Trimble and Weitzman 1954</t>
  </si>
  <si>
    <t>Sprossmasse/Höhe</t>
  </si>
  <si>
    <t>Sprossmasse/</t>
  </si>
  <si>
    <t xml:space="preserve">aus: White, D.L., Haines, B.L., Boring, L.R.(1988): Litter decomposition in southern Appalachian black locust and pine-hardwoods stands: litter quality and nitrogen dynamics. In: Can. J. of Forest Research Vol. 18/1 S. 54-63 </t>
  </si>
  <si>
    <t>aus: Bross, E.L., Gold, M.A., Nguyen, P.V. (1995): Quality and decomposition of black locust (Robinia pseudoacacia) and alfalfa (Medicago sativa) mulch for temperate alley cropping systems In: Agroforestry Systems 29 pp. 255-264</t>
  </si>
  <si>
    <t>Versuche mit Robinien Mulch (Blätter und Zweige bis 1 cm Durchmesser)</t>
  </si>
  <si>
    <t>davon 50 g Frischgewicht in litter bags</t>
  </si>
  <si>
    <t>ein Teil der litterbags in 5-10 cm Tiefe vergraben und ein Teil bleibt auf der Bodenoberfläche</t>
  </si>
  <si>
    <t>Messungen nach 0, 1, 3, 6 und 9 Wochen</t>
  </si>
  <si>
    <t>week</t>
  </si>
  <si>
    <t>vergraben (MW)</t>
  </si>
  <si>
    <t>Oberfl. (MW)</t>
  </si>
  <si>
    <t>Trockengewicht (g)</t>
  </si>
  <si>
    <t>N Konzentration (%)</t>
  </si>
  <si>
    <t>C Konzentration (%)</t>
  </si>
  <si>
    <t>C/N Ratio</t>
  </si>
  <si>
    <t>Ursprungsgehalt von N der Mulch: 7,32 g</t>
  </si>
  <si>
    <t>Art. 93</t>
  </si>
  <si>
    <t>aus: Mingpu, Z., Sannai, J., Liming, J. (2006): Nutrient Dynamics of Fine roots in the Mixed Plantation of Poplar and Black Locust In: Front. For. China 1 pp. 70-75</t>
  </si>
  <si>
    <t xml:space="preserve">Originalgehalt der FeinW </t>
  </si>
  <si>
    <t>in g/kg</t>
  </si>
  <si>
    <t>0,0038 (g/kg)/d</t>
  </si>
  <si>
    <t>aus: Olesniewicz, K. S., Thomas, R. B. (1999): Effects of mycorrhizal colonization on biomass production and nitrogen fixation of Black Locust (Robinia pseudoacacia) seedlings grown under elevated atmospheric carbon dioxide In: New Phytol. 142 S. 13</t>
  </si>
  <si>
    <t>vollständige Liste: parameter_robinia_Nov2011.doc</t>
  </si>
  <si>
    <t>0,34/0,8</t>
  </si>
  <si>
    <t>psf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</si>
</sst>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0"/>
    <numFmt numFmtId="166" formatCode="0.000000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name val="Times New Roman"/>
      <family val="1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</font>
    <font>
      <b/>
      <sz val="11"/>
      <color indexed="8"/>
      <name val="Calibri"/>
      <family val="2"/>
    </font>
    <font>
      <b/>
      <sz val="10"/>
      <name val="Calibri"/>
      <family val="2"/>
      <scheme val="minor"/>
    </font>
    <font>
      <b/>
      <sz val="10"/>
      <name val="Bookman Old Style"/>
      <family val="1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8" fillId="0" borderId="0"/>
  </cellStyleXfs>
  <cellXfs count="4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/>
    <xf numFmtId="0" fontId="0" fillId="0" borderId="10" xfId="0" applyBorder="1"/>
    <xf numFmtId="0" fontId="0" fillId="0" borderId="11" xfId="0" applyBorder="1"/>
    <xf numFmtId="0" fontId="0" fillId="0" borderId="7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2" borderId="9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7" xfId="0" applyFill="1" applyBorder="1"/>
    <xf numFmtId="0" fontId="4" fillId="0" borderId="0" xfId="0" applyFont="1"/>
    <xf numFmtId="0" fontId="0" fillId="3" borderId="0" xfId="0" applyFill="1"/>
    <xf numFmtId="0" fontId="0" fillId="2" borderId="0" xfId="0" applyFill="1"/>
    <xf numFmtId="0" fontId="0" fillId="4" borderId="0" xfId="0" applyFill="1"/>
    <xf numFmtId="0" fontId="0" fillId="0" borderId="15" xfId="0" applyBorder="1"/>
    <xf numFmtId="0" fontId="0" fillId="3" borderId="15" xfId="0" applyFill="1" applyBorder="1"/>
    <xf numFmtId="0" fontId="0" fillId="2" borderId="15" xfId="0" applyFill="1" applyBorder="1"/>
    <xf numFmtId="0" fontId="0" fillId="4" borderId="15" xfId="0" applyFill="1" applyBorder="1"/>
    <xf numFmtId="0" fontId="0" fillId="2" borderId="8" xfId="0" applyFill="1" applyBorder="1"/>
    <xf numFmtId="0" fontId="0" fillId="2" borderId="5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11" xfId="0" applyFill="1" applyBorder="1"/>
    <xf numFmtId="0" fontId="0" fillId="2" borderId="6" xfId="0" applyFill="1" applyBorder="1"/>
    <xf numFmtId="0" fontId="0" fillId="2" borderId="6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7" xfId="0" applyFill="1" applyBorder="1"/>
    <xf numFmtId="0" fontId="0" fillId="0" borderId="0" xfId="0" applyAlignment="1">
      <alignment horizontal="center"/>
    </xf>
    <xf numFmtId="14" fontId="0" fillId="0" borderId="0" xfId="0" applyNumberFormat="1" applyAlignment="1">
      <alignment horizontal="left"/>
    </xf>
    <xf numFmtId="1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49" fontId="0" fillId="0" borderId="0" xfId="0" applyNumberFormat="1"/>
    <xf numFmtId="0" fontId="5" fillId="0" borderId="0" xfId="0" applyFont="1"/>
    <xf numFmtId="49" fontId="0" fillId="0" borderId="10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6" xfId="0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49" fontId="0" fillId="0" borderId="0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3" fillId="0" borderId="10" xfId="0" applyFont="1" applyBorder="1"/>
    <xf numFmtId="0" fontId="3" fillId="0" borderId="7" xfId="0" applyFont="1" applyBorder="1"/>
    <xf numFmtId="0" fontId="3" fillId="0" borderId="3" xfId="0" applyFont="1" applyBorder="1"/>
    <xf numFmtId="2" fontId="0" fillId="0" borderId="0" xfId="0" applyNumberFormat="1"/>
    <xf numFmtId="0" fontId="0" fillId="0" borderId="11" xfId="0" applyFill="1" applyBorder="1" applyAlignment="1">
      <alignment horizontal="center"/>
    </xf>
    <xf numFmtId="0" fontId="3" fillId="0" borderId="0" xfId="0" applyFont="1" applyFill="1" applyBorder="1" applyAlignment="1"/>
    <xf numFmtId="0" fontId="5" fillId="0" borderId="0" xfId="0" applyFont="1" applyBorder="1"/>
    <xf numFmtId="0" fontId="0" fillId="0" borderId="10" xfId="0" applyFill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9" fontId="0" fillId="0" borderId="8" xfId="0" applyNumberFormat="1" applyBorder="1" applyAlignment="1">
      <alignment horizontal="center"/>
    </xf>
    <xf numFmtId="0" fontId="3" fillId="0" borderId="0" xfId="0" applyFont="1" applyBorder="1"/>
    <xf numFmtId="14" fontId="3" fillId="0" borderId="0" xfId="0" applyNumberFormat="1" applyFont="1"/>
    <xf numFmtId="0" fontId="0" fillId="0" borderId="0" xfId="0" applyBorder="1" applyAlignment="1">
      <alignment horizontal="left"/>
    </xf>
    <xf numFmtId="0" fontId="0" fillId="0" borderId="17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2" fontId="5" fillId="0" borderId="0" xfId="0" applyNumberFormat="1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right"/>
    </xf>
    <xf numFmtId="0" fontId="0" fillId="0" borderId="7" xfId="0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6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4" xfId="0" applyFill="1" applyBorder="1"/>
    <xf numFmtId="2" fontId="0" fillId="0" borderId="7" xfId="0" applyNumberFormat="1" applyFill="1" applyBorder="1"/>
    <xf numFmtId="0" fontId="0" fillId="0" borderId="10" xfId="0" applyFill="1" applyBorder="1"/>
    <xf numFmtId="0" fontId="0" fillId="0" borderId="11" xfId="0" applyFill="1" applyBorder="1"/>
    <xf numFmtId="2" fontId="0" fillId="0" borderId="7" xfId="0" applyNumberFormat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3" fillId="0" borderId="8" xfId="0" applyFont="1" applyBorder="1"/>
    <xf numFmtId="0" fontId="3" fillId="2" borderId="7" xfId="0" applyFont="1" applyFill="1" applyBorder="1"/>
    <xf numFmtId="2" fontId="0" fillId="2" borderId="7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3" fillId="0" borderId="7" xfId="0" applyFont="1" applyFill="1" applyBorder="1"/>
    <xf numFmtId="165" fontId="0" fillId="2" borderId="7" xfId="0" applyNumberFormat="1" applyFill="1" applyBorder="1"/>
    <xf numFmtId="2" fontId="0" fillId="0" borderId="7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2" borderId="0" xfId="0" applyNumberFormat="1" applyFill="1"/>
    <xf numFmtId="2" fontId="5" fillId="2" borderId="0" xfId="0" applyNumberFormat="1" applyFont="1" applyFill="1" applyAlignment="1">
      <alignment horizontal="right"/>
    </xf>
    <xf numFmtId="2" fontId="5" fillId="2" borderId="0" xfId="0" applyNumberFormat="1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0" fillId="2" borderId="0" xfId="0" applyFill="1" applyBorder="1"/>
    <xf numFmtId="164" fontId="0" fillId="0" borderId="7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" fontId="0" fillId="2" borderId="8" xfId="0" applyNumberFormat="1" applyFill="1" applyBorder="1" applyAlignment="1">
      <alignment horizontal="center"/>
    </xf>
    <xf numFmtId="0" fontId="0" fillId="2" borderId="9" xfId="0" applyFill="1" applyBorder="1"/>
    <xf numFmtId="0" fontId="0" fillId="2" borderId="4" xfId="0" applyFill="1" applyBorder="1"/>
    <xf numFmtId="165" fontId="0" fillId="0" borderId="6" xfId="0" applyNumberFormat="1" applyBorder="1"/>
    <xf numFmtId="0" fontId="5" fillId="0" borderId="1" xfId="0" applyFont="1" applyBorder="1"/>
    <xf numFmtId="0" fontId="0" fillId="0" borderId="9" xfId="0" applyBorder="1"/>
    <xf numFmtId="2" fontId="0" fillId="0" borderId="8" xfId="0" applyNumberFormat="1" applyBorder="1"/>
    <xf numFmtId="0" fontId="0" fillId="0" borderId="9" xfId="0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0" fillId="2" borderId="17" xfId="0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9" fillId="0" borderId="1" xfId="0" applyFont="1" applyFill="1" applyBorder="1"/>
    <xf numFmtId="0" fontId="9" fillId="0" borderId="6" xfId="0" applyFont="1" applyFill="1" applyBorder="1"/>
    <xf numFmtId="0" fontId="9" fillId="0" borderId="9" xfId="0" applyFont="1" applyFill="1" applyBorder="1"/>
    <xf numFmtId="0" fontId="0" fillId="5" borderId="6" xfId="0" applyFill="1" applyBorder="1"/>
    <xf numFmtId="0" fontId="9" fillId="0" borderId="11" xfId="0" applyFont="1" applyFill="1" applyBorder="1"/>
    <xf numFmtId="0" fontId="9" fillId="0" borderId="8" xfId="0" applyFont="1" applyFill="1" applyBorder="1"/>
    <xf numFmtId="0" fontId="9" fillId="0" borderId="4" xfId="0" applyFont="1" applyFill="1" applyBorder="1"/>
    <xf numFmtId="0" fontId="9" fillId="0" borderId="4" xfId="0" applyFont="1" applyBorder="1"/>
    <xf numFmtId="0" fontId="9" fillId="0" borderId="8" xfId="0" applyFont="1" applyBorder="1"/>
    <xf numFmtId="0" fontId="0" fillId="5" borderId="8" xfId="0" applyFill="1" applyBorder="1"/>
    <xf numFmtId="0" fontId="0" fillId="6" borderId="0" xfId="0" applyFill="1" applyBorder="1"/>
    <xf numFmtId="0" fontId="0" fillId="3" borderId="7" xfId="0" applyFill="1" applyBorder="1"/>
    <xf numFmtId="0" fontId="0" fillId="5" borderId="7" xfId="0" applyFill="1" applyBorder="1"/>
    <xf numFmtId="0" fontId="0" fillId="5" borderId="7" xfId="0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9" fillId="0" borderId="0" xfId="0" applyFont="1"/>
    <xf numFmtId="0" fontId="5" fillId="0" borderId="0" xfId="0" applyFont="1" applyFill="1"/>
    <xf numFmtId="0" fontId="3" fillId="0" borderId="12" xfId="0" applyFont="1" applyBorder="1"/>
    <xf numFmtId="2" fontId="3" fillId="2" borderId="16" xfId="0" applyNumberFormat="1" applyFont="1" applyFill="1" applyBorder="1"/>
    <xf numFmtId="0" fontId="0" fillId="5" borderId="2" xfId="0" applyFill="1" applyBorder="1"/>
    <xf numFmtId="0" fontId="0" fillId="5" borderId="5" xfId="0" applyFill="1" applyBorder="1"/>
    <xf numFmtId="0" fontId="9" fillId="0" borderId="7" xfId="0" applyFont="1" applyBorder="1"/>
    <xf numFmtId="0" fontId="9" fillId="0" borderId="3" xfId="0" applyFont="1" applyBorder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0" xfId="1" applyAlignment="1" applyProtection="1"/>
    <xf numFmtId="14" fontId="0" fillId="0" borderId="0" xfId="0" applyNumberFormat="1"/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1" applyFont="1" applyAlignment="1" applyProtection="1"/>
    <xf numFmtId="0" fontId="9" fillId="0" borderId="0" xfId="0" applyFont="1" applyAlignment="1">
      <alignment horizontal="center"/>
    </xf>
    <xf numFmtId="0" fontId="9" fillId="0" borderId="0" xfId="0" applyFont="1" applyBorder="1"/>
    <xf numFmtId="0" fontId="0" fillId="0" borderId="0" xfId="0" applyFont="1" applyBorder="1" applyAlignment="1">
      <alignment horizontal="left"/>
    </xf>
    <xf numFmtId="0" fontId="9" fillId="0" borderId="8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4" xfId="0" applyFont="1" applyFill="1" applyBorder="1" applyAlignment="1">
      <alignment horizontal="left"/>
    </xf>
    <xf numFmtId="0" fontId="9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Fill="1" applyBorder="1"/>
    <xf numFmtId="0" fontId="9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9" fillId="0" borderId="12" xfId="0" applyFont="1" applyBorder="1"/>
    <xf numFmtId="0" fontId="0" fillId="0" borderId="16" xfId="0" applyBorder="1"/>
    <xf numFmtId="0" fontId="9" fillId="0" borderId="10" xfId="0" applyFont="1" applyBorder="1"/>
    <xf numFmtId="0" fontId="0" fillId="7" borderId="6" xfId="0" applyFill="1" applyBorder="1"/>
    <xf numFmtId="0" fontId="0" fillId="7" borderId="2" xfId="0" applyFill="1" applyBorder="1"/>
    <xf numFmtId="0" fontId="9" fillId="7" borderId="7" xfId="0" applyFont="1" applyFill="1" applyBorder="1"/>
    <xf numFmtId="0" fontId="0" fillId="7" borderId="3" xfId="0" applyFill="1" applyBorder="1"/>
    <xf numFmtId="0" fontId="0" fillId="7" borderId="7" xfId="0" applyFill="1" applyBorder="1"/>
    <xf numFmtId="0" fontId="0" fillId="7" borderId="13" xfId="0" applyFill="1" applyBorder="1"/>
    <xf numFmtId="0" fontId="0" fillId="7" borderId="16" xfId="0" applyFill="1" applyBorder="1"/>
    <xf numFmtId="0" fontId="9" fillId="0" borderId="13" xfId="0" applyFont="1" applyBorder="1"/>
    <xf numFmtId="0" fontId="9" fillId="0" borderId="10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9" fillId="7" borderId="6" xfId="0" applyFont="1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2" fontId="0" fillId="7" borderId="13" xfId="0" applyNumberFormat="1" applyFill="1" applyBorder="1" applyAlignment="1">
      <alignment horizontal="center"/>
    </xf>
    <xf numFmtId="0" fontId="9" fillId="0" borderId="11" xfId="0" applyFont="1" applyBorder="1"/>
    <xf numFmtId="0" fontId="9" fillId="7" borderId="10" xfId="0" applyFont="1" applyFill="1" applyBorder="1"/>
    <xf numFmtId="0" fontId="7" fillId="0" borderId="3" xfId="1" applyFill="1" applyBorder="1" applyAlignment="1" applyProtection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15" fillId="0" borderId="0" xfId="0" applyFont="1" applyAlignment="1">
      <alignment horizontal="left"/>
    </xf>
    <xf numFmtId="0" fontId="1" fillId="0" borderId="6" xfId="0" applyFon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9" fillId="0" borderId="11" xfId="0" applyFont="1" applyBorder="1" applyAlignment="1">
      <alignment horizontal="center"/>
    </xf>
    <xf numFmtId="2" fontId="3" fillId="7" borderId="13" xfId="0" applyNumberFormat="1" applyFont="1" applyFill="1" applyBorder="1" applyAlignment="1">
      <alignment horizontal="center"/>
    </xf>
    <xf numFmtId="0" fontId="9" fillId="0" borderId="6" xfId="0" applyFont="1" applyBorder="1"/>
    <xf numFmtId="2" fontId="3" fillId="7" borderId="8" xfId="0" applyNumberFormat="1" applyFont="1" applyFill="1" applyBorder="1"/>
    <xf numFmtId="2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0" fontId="9" fillId="7" borderId="0" xfId="0" applyFont="1" applyFill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9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3" xfId="0" applyFont="1" applyFill="1" applyBorder="1"/>
    <xf numFmtId="0" fontId="9" fillId="7" borderId="6" xfId="0" applyFont="1" applyFill="1" applyBorder="1"/>
    <xf numFmtId="0" fontId="9" fillId="7" borderId="8" xfId="0" applyFont="1" applyFill="1" applyBorder="1"/>
    <xf numFmtId="0" fontId="9" fillId="7" borderId="5" xfId="0" applyFont="1" applyFill="1" applyBorder="1"/>
    <xf numFmtId="0" fontId="9" fillId="7" borderId="7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7" borderId="8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2" fontId="3" fillId="7" borderId="13" xfId="0" applyNumberFormat="1" applyFont="1" applyFill="1" applyBorder="1"/>
    <xf numFmtId="0" fontId="9" fillId="2" borderId="8" xfId="0" applyFont="1" applyFill="1" applyBorder="1" applyAlignment="1">
      <alignment horizontal="center"/>
    </xf>
    <xf numFmtId="166" fontId="0" fillId="2" borderId="7" xfId="0" applyNumberFormat="1" applyFill="1" applyBorder="1" applyAlignment="1">
      <alignment horizontal="center"/>
    </xf>
    <xf numFmtId="166" fontId="0" fillId="2" borderId="8" xfId="0" applyNumberFormat="1" applyFill="1" applyBorder="1" applyAlignment="1">
      <alignment horizontal="center"/>
    </xf>
    <xf numFmtId="2" fontId="3" fillId="2" borderId="13" xfId="0" applyNumberFormat="1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3" fillId="2" borderId="13" xfId="0" applyFont="1" applyFill="1" applyBorder="1"/>
    <xf numFmtId="0" fontId="0" fillId="7" borderId="2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9" fillId="0" borderId="6" xfId="0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2" fontId="0" fillId="7" borderId="3" xfId="0" applyNumberFormat="1" applyFill="1" applyBorder="1" applyAlignment="1">
      <alignment horizontal="center"/>
    </xf>
    <xf numFmtId="2" fontId="0" fillId="7" borderId="5" xfId="0" applyNumberFormat="1" applyFill="1" applyBorder="1" applyAlignment="1">
      <alignment horizontal="center"/>
    </xf>
    <xf numFmtId="2" fontId="0" fillId="7" borderId="8" xfId="0" applyNumberForma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9" fillId="2" borderId="0" xfId="0" applyFont="1" applyFill="1"/>
    <xf numFmtId="0" fontId="0" fillId="7" borderId="0" xfId="0" applyFill="1"/>
    <xf numFmtId="0" fontId="3" fillId="7" borderId="0" xfId="0" applyFont="1" applyFill="1"/>
    <xf numFmtId="0" fontId="9" fillId="0" borderId="0" xfId="0" applyFont="1" applyFill="1"/>
    <xf numFmtId="0" fontId="0" fillId="7" borderId="0" xfId="0" applyFill="1" applyAlignment="1">
      <alignment horizontal="center"/>
    </xf>
    <xf numFmtId="0" fontId="10" fillId="0" borderId="0" xfId="0" applyFo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49" fontId="9" fillId="0" borderId="0" xfId="0" applyNumberFormat="1" applyFont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9" fillId="0" borderId="6" xfId="0" applyFont="1" applyFill="1" applyBorder="1" applyAlignment="1">
      <alignment horizontal="left"/>
    </xf>
    <xf numFmtId="0" fontId="9" fillId="7" borderId="0" xfId="0" applyFont="1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7" borderId="0" xfId="0" applyNumberFormat="1" applyFill="1"/>
    <xf numFmtId="0" fontId="0" fillId="0" borderId="15" xfId="0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2" fontId="9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7" borderId="0" xfId="0" applyFont="1" applyFill="1" applyAlignment="1">
      <alignment horizontal="center"/>
    </xf>
    <xf numFmtId="2" fontId="3" fillId="7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9" fillId="0" borderId="0" xfId="0" quotePrefix="1" applyFont="1" applyAlignment="1">
      <alignment horizontal="center"/>
    </xf>
    <xf numFmtId="0" fontId="7" fillId="0" borderId="0" xfId="1" applyBorder="1" applyAlignment="1" applyProtection="1"/>
    <xf numFmtId="0" fontId="0" fillId="0" borderId="0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2" fontId="9" fillId="0" borderId="0" xfId="0" applyNumberFormat="1" applyFont="1"/>
    <xf numFmtId="0" fontId="16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3" fillId="0" borderId="12" xfId="0" applyFont="1" applyFill="1" applyBorder="1"/>
    <xf numFmtId="4" fontId="0" fillId="0" borderId="2" xfId="0" applyNumberFormat="1" applyBorder="1"/>
    <xf numFmtId="165" fontId="0" fillId="2" borderId="3" xfId="0" applyNumberFormat="1" applyFill="1" applyBorder="1"/>
    <xf numFmtId="0" fontId="0" fillId="2" borderId="3" xfId="0" applyFill="1" applyBorder="1"/>
    <xf numFmtId="2" fontId="0" fillId="0" borderId="3" xfId="0" applyNumberFormat="1" applyFill="1" applyBorder="1"/>
    <xf numFmtId="165" fontId="0" fillId="0" borderId="7" xfId="0" applyNumberFormat="1" applyBorder="1"/>
    <xf numFmtId="0" fontId="3" fillId="0" borderId="13" xfId="0" applyFont="1" applyBorder="1"/>
    <xf numFmtId="2" fontId="3" fillId="0" borderId="13" xfId="0" applyNumberFormat="1" applyFont="1" applyBorder="1"/>
    <xf numFmtId="2" fontId="3" fillId="0" borderId="16" xfId="0" applyNumberFormat="1" applyFont="1" applyBorder="1"/>
    <xf numFmtId="0" fontId="17" fillId="0" borderId="0" xfId="0" applyFo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2" fontId="3" fillId="7" borderId="14" xfId="0" applyNumberFormat="1" applyFont="1" applyFill="1" applyBorder="1"/>
    <xf numFmtId="0" fontId="9" fillId="0" borderId="0" xfId="2"/>
    <xf numFmtId="0" fontId="9" fillId="0" borderId="0" xfId="2" applyFont="1"/>
    <xf numFmtId="2" fontId="11" fillId="0" borderId="0" xfId="2" applyNumberFormat="1" applyFont="1"/>
    <xf numFmtId="0" fontId="18" fillId="0" borderId="0" xfId="3" applyAlignment="1">
      <alignment horizontal="center"/>
    </xf>
    <xf numFmtId="0" fontId="18" fillId="0" borderId="0" xfId="3" applyFill="1" applyAlignment="1">
      <alignment horizontal="center"/>
    </xf>
    <xf numFmtId="2" fontId="18" fillId="0" borderId="0" xfId="3" applyNumberFormat="1" applyFill="1" applyAlignment="1">
      <alignment horizontal="center"/>
    </xf>
    <xf numFmtId="2" fontId="19" fillId="0" borderId="0" xfId="3" applyNumberFormat="1" applyFont="1" applyFill="1" applyAlignment="1">
      <alignment horizontal="center"/>
    </xf>
    <xf numFmtId="2" fontId="9" fillId="0" borderId="0" xfId="2" applyNumberFormat="1"/>
    <xf numFmtId="2" fontId="9" fillId="8" borderId="0" xfId="2" applyNumberFormat="1" applyFill="1"/>
    <xf numFmtId="0" fontId="9" fillId="8" borderId="0" xfId="2" applyFill="1"/>
    <xf numFmtId="0" fontId="3" fillId="0" borderId="0" xfId="2" applyFont="1"/>
    <xf numFmtId="2" fontId="3" fillId="0" borderId="0" xfId="2" applyNumberFormat="1" applyFont="1"/>
    <xf numFmtId="0" fontId="18" fillId="0" borderId="0" xfId="3"/>
    <xf numFmtId="0" fontId="20" fillId="0" borderId="0" xfId="3" applyFont="1"/>
    <xf numFmtId="0" fontId="11" fillId="0" borderId="0" xfId="2" applyFont="1"/>
    <xf numFmtId="0" fontId="19" fillId="0" borderId="0" xfId="3" applyFont="1"/>
    <xf numFmtId="0" fontId="13" fillId="0" borderId="0" xfId="2" applyFont="1" applyFill="1" applyAlignment="1">
      <alignment horizontal="center"/>
    </xf>
    <xf numFmtId="0" fontId="3" fillId="0" borderId="0" xfId="2" applyFont="1" applyAlignment="1">
      <alignment horizontal="center"/>
    </xf>
    <xf numFmtId="0" fontId="21" fillId="0" borderId="0" xfId="2" applyFont="1" applyAlignment="1">
      <alignment horizontal="center"/>
    </xf>
    <xf numFmtId="49" fontId="13" fillId="0" borderId="0" xfId="2" applyNumberFormat="1" applyFont="1" applyFill="1" applyAlignment="1">
      <alignment horizontal="center"/>
    </xf>
    <xf numFmtId="0" fontId="13" fillId="0" borderId="0" xfId="2" applyFont="1" applyAlignment="1">
      <alignment horizontal="center"/>
    </xf>
    <xf numFmtId="0" fontId="22" fillId="0" borderId="0" xfId="2" applyFont="1" applyAlignment="1">
      <alignment horizontal="center"/>
    </xf>
    <xf numFmtId="0" fontId="9" fillId="0" borderId="16" xfId="0" applyFont="1" applyBorder="1" applyAlignment="1">
      <alignment horizontal="center"/>
    </xf>
    <xf numFmtId="0" fontId="0" fillId="7" borderId="13" xfId="0" applyFon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0" fontId="3" fillId="0" borderId="0" xfId="0" applyFont="1" applyFill="1" applyBorder="1"/>
    <xf numFmtId="0" fontId="0" fillId="0" borderId="7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2" fontId="0" fillId="7" borderId="0" xfId="0" applyNumberFormat="1" applyFill="1" applyBorder="1" applyAlignment="1">
      <alignment horizontal="center"/>
    </xf>
    <xf numFmtId="0" fontId="9" fillId="0" borderId="5" xfId="0" applyFont="1" applyBorder="1"/>
    <xf numFmtId="0" fontId="0" fillId="0" borderId="1" xfId="0" applyBorder="1" applyAlignment="1">
      <alignment horizontal="center"/>
    </xf>
    <xf numFmtId="0" fontId="9" fillId="8" borderId="0" xfId="0" applyFont="1" applyFill="1" applyAlignment="1">
      <alignment horizontal="center"/>
    </xf>
    <xf numFmtId="0" fontId="0" fillId="8" borderId="0" xfId="0" applyFill="1" applyAlignment="1">
      <alignment horizontal="center"/>
    </xf>
    <xf numFmtId="2" fontId="0" fillId="7" borderId="1" xfId="0" applyNumberFormat="1" applyFill="1" applyBorder="1" applyAlignment="1">
      <alignment horizontal="center"/>
    </xf>
    <xf numFmtId="2" fontId="0" fillId="7" borderId="9" xfId="0" applyNumberFormat="1" applyFill="1" applyBorder="1" applyAlignment="1">
      <alignment horizontal="center"/>
    </xf>
    <xf numFmtId="2" fontId="0" fillId="8" borderId="9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2" fontId="0" fillId="7" borderId="10" xfId="0" applyNumberFormat="1" applyFill="1" applyBorder="1" applyAlignment="1">
      <alignment horizontal="center"/>
    </xf>
    <xf numFmtId="2" fontId="0" fillId="8" borderId="0" xfId="0" applyNumberFormat="1" applyFill="1" applyBorder="1" applyAlignment="1">
      <alignment horizontal="center"/>
    </xf>
    <xf numFmtId="2" fontId="0" fillId="8" borderId="3" xfId="0" applyNumberFormat="1" applyFill="1" applyBorder="1" applyAlignment="1">
      <alignment horizontal="center"/>
    </xf>
    <xf numFmtId="2" fontId="0" fillId="7" borderId="11" xfId="0" applyNumberFormat="1" applyFill="1" applyBorder="1" applyAlignment="1">
      <alignment horizontal="center"/>
    </xf>
    <xf numFmtId="2" fontId="0" fillId="7" borderId="4" xfId="0" applyNumberFormat="1" applyFill="1" applyBorder="1" applyAlignment="1">
      <alignment horizontal="center"/>
    </xf>
    <xf numFmtId="2" fontId="0" fillId="8" borderId="4" xfId="0" applyNumberFormat="1" applyFill="1" applyBorder="1" applyAlignment="1">
      <alignment horizontal="center"/>
    </xf>
    <xf numFmtId="2" fontId="0" fillId="8" borderId="5" xfId="0" applyNumberFormat="1" applyFill="1" applyBorder="1" applyAlignment="1">
      <alignment horizontal="center"/>
    </xf>
    <xf numFmtId="2" fontId="0" fillId="7" borderId="2" xfId="0" applyNumberFormat="1" applyFill="1" applyBorder="1" applyAlignment="1">
      <alignment horizontal="center"/>
    </xf>
    <xf numFmtId="0" fontId="9" fillId="8" borderId="0" xfId="0" applyFont="1" applyFill="1"/>
    <xf numFmtId="2" fontId="0" fillId="8" borderId="0" xfId="0" applyNumberFormat="1" applyFill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49" fontId="9" fillId="0" borderId="12" xfId="0" applyNumberFormat="1" applyFont="1" applyBorder="1" applyAlignment="1">
      <alignment horizontal="center"/>
    </xf>
    <xf numFmtId="2" fontId="9" fillId="7" borderId="11" xfId="0" applyNumberFormat="1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2" fontId="9" fillId="7" borderId="13" xfId="0" applyNumberFormat="1" applyFont="1" applyFill="1" applyBorder="1" applyAlignment="1">
      <alignment horizontal="center"/>
    </xf>
    <xf numFmtId="0" fontId="9" fillId="0" borderId="2" xfId="0" applyFont="1" applyBorder="1"/>
    <xf numFmtId="0" fontId="9" fillId="7" borderId="1" xfId="0" applyFont="1" applyFill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9" fillId="7" borderId="10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</cellXfs>
  <cellStyles count="4">
    <cellStyle name="Hyperlink" xfId="1" builtinId="8"/>
    <cellStyle name="Standard" xfId="0" builtinId="0"/>
    <cellStyle name="Standard 2" xfId="2"/>
    <cellStyle name="Standard_Tabelle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82</xdr:row>
      <xdr:rowOff>28575</xdr:rowOff>
    </xdr:from>
    <xdr:to>
      <xdr:col>7</xdr:col>
      <xdr:colOff>219075</xdr:colOff>
      <xdr:row>107</xdr:row>
      <xdr:rowOff>28575</xdr:rowOff>
    </xdr:to>
    <xdr:pic>
      <xdr:nvPicPr>
        <xdr:cNvPr id="10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3801725"/>
          <a:ext cx="7048500" cy="404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..\Artikel\verlinkte_Artikel\Photosynth_Werte.pdf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..\Artikel\verlinkte_Artikel\Taylor%20Heartwood_review.pdf" TargetMode="External"/><Relationship Id="rId1" Type="http://schemas.openxmlformats.org/officeDocument/2006/relationships/hyperlink" Target="http://ir.library.oregonstate.edu/xmlui/bitstream/handle/1957/13944/02%20Taylor%20Heartwood_reviewWFS.pdf?sequence=1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..\Artikel\verlinkte_Artikel\fineroot_respiration.pdf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..\Artikel\verlinkte_Artikel\berthold_robinie.pdf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..\Artikel\verlinkte_Artikel\etd.pdf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fs.fed.us/database/feis/plants/tree/robpse/all.html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..\Artikel\verlinkte_Artikel\Gutachten_crown_c.pdf" TargetMode="Externa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..\Artikel\verlinkte_Artikel\Photosynthese_Rob.pdf" TargetMode="External"/><Relationship Id="rId1" Type="http://schemas.openxmlformats.org/officeDocument/2006/relationships/hyperlink" Target="..\Artikel\verlinkte_Artikel\Photosynth_Werte.pdf" TargetMode="Externa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hyperlink" Target="..\Artikel\verlinkte_Artikel\Photosynthese_Rob.pdf" TargetMode="Externa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..\Artikel\verlinkte_Artikel\Plant_parameter_interzeption.pdf" TargetMode="Externa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..\Artikel\verlinkte_Artikel\Seedmass_Robinia.pdf" TargetMode="Externa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hyperlink" Target="..\Artikel\verlinkte_Artikel\Photosynthese_Rob.pdf" TargetMode="Externa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..\Artikel\verlinkte_Artikel\leafN_litter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waldwissen.net/waldwirtschaft/waldbau/wsl_robinie/wsl_robinie_originalartikel.pdf" TargetMode="External"/><Relationship Id="rId1" Type="http://schemas.openxmlformats.org/officeDocument/2006/relationships/hyperlink" Target="http://www.baumportal.de/robinia%20pseudoacacia.htm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rbnet.it/File/Pubblicazioni/pdf/1251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\Artikel\verlinkte_Artikel\Photosynth_Wert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workbookViewId="0">
      <selection activeCell="D34" sqref="D34"/>
    </sheetView>
  </sheetViews>
  <sheetFormatPr baseColWidth="10" defaultRowHeight="12.75" x14ac:dyDescent="0.2"/>
  <cols>
    <col min="1" max="1" width="9.28515625" style="55" bestFit="1" customWidth="1"/>
    <col min="2" max="2" width="33.7109375" bestFit="1" customWidth="1"/>
    <col min="3" max="3" width="28.7109375" customWidth="1"/>
    <col min="4" max="4" width="55.42578125" bestFit="1" customWidth="1"/>
    <col min="5" max="5" width="27.42578125" customWidth="1"/>
    <col min="6" max="6" width="59.85546875" bestFit="1" customWidth="1"/>
  </cols>
  <sheetData>
    <row r="1" spans="1:7" x14ac:dyDescent="0.2">
      <c r="A1" s="55" t="s">
        <v>463</v>
      </c>
      <c r="B1" t="s">
        <v>464</v>
      </c>
      <c r="C1" t="s">
        <v>467</v>
      </c>
      <c r="D1" t="s">
        <v>758</v>
      </c>
      <c r="E1" t="s">
        <v>470</v>
      </c>
      <c r="F1" t="s">
        <v>508</v>
      </c>
      <c r="G1" t="s">
        <v>469</v>
      </c>
    </row>
    <row r="3" spans="1:7" x14ac:dyDescent="0.2">
      <c r="A3" s="55" t="s">
        <v>455</v>
      </c>
      <c r="B3" t="s">
        <v>484</v>
      </c>
      <c r="C3" t="s">
        <v>482</v>
      </c>
      <c r="D3" t="s">
        <v>483</v>
      </c>
    </row>
    <row r="4" spans="1:7" x14ac:dyDescent="0.2">
      <c r="A4" s="55" t="s">
        <v>475</v>
      </c>
      <c r="B4" t="s">
        <v>474</v>
      </c>
      <c r="C4" t="s">
        <v>721</v>
      </c>
      <c r="D4" t="s">
        <v>722</v>
      </c>
      <c r="E4">
        <v>2001</v>
      </c>
      <c r="F4" t="s">
        <v>455</v>
      </c>
    </row>
    <row r="5" spans="1:7" x14ac:dyDescent="0.2">
      <c r="A5" s="55">
        <v>75</v>
      </c>
      <c r="B5" t="s">
        <v>479</v>
      </c>
      <c r="C5" t="s">
        <v>726</v>
      </c>
      <c r="D5" t="s">
        <v>382</v>
      </c>
      <c r="F5" t="s">
        <v>727</v>
      </c>
    </row>
    <row r="6" spans="1:7" x14ac:dyDescent="0.2">
      <c r="A6" s="55">
        <v>12</v>
      </c>
      <c r="B6" t="s">
        <v>477</v>
      </c>
      <c r="C6" t="s">
        <v>528</v>
      </c>
      <c r="D6" t="s">
        <v>527</v>
      </c>
      <c r="E6">
        <v>2005</v>
      </c>
      <c r="F6" t="s">
        <v>631</v>
      </c>
    </row>
    <row r="7" spans="1:7" x14ac:dyDescent="0.2">
      <c r="A7" s="55" t="s">
        <v>455</v>
      </c>
      <c r="B7" t="s">
        <v>477</v>
      </c>
      <c r="C7" t="s">
        <v>478</v>
      </c>
      <c r="D7" t="s">
        <v>381</v>
      </c>
    </row>
    <row r="8" spans="1:7" x14ac:dyDescent="0.2">
      <c r="A8" s="55">
        <v>73</v>
      </c>
      <c r="B8" t="s">
        <v>480</v>
      </c>
      <c r="C8" t="s">
        <v>657</v>
      </c>
      <c r="D8" t="s">
        <v>381</v>
      </c>
      <c r="F8" t="s">
        <v>671</v>
      </c>
    </row>
    <row r="9" spans="1:7" x14ac:dyDescent="0.2">
      <c r="A9" s="55">
        <v>82</v>
      </c>
      <c r="B9" t="s">
        <v>492</v>
      </c>
      <c r="C9" t="s">
        <v>745</v>
      </c>
      <c r="D9" t="s">
        <v>746</v>
      </c>
      <c r="E9">
        <v>1999</v>
      </c>
      <c r="F9" t="s">
        <v>747</v>
      </c>
    </row>
    <row r="10" spans="1:7" x14ac:dyDescent="0.2">
      <c r="A10" s="55">
        <v>42</v>
      </c>
      <c r="B10" t="s">
        <v>473</v>
      </c>
      <c r="C10" t="s">
        <v>616</v>
      </c>
      <c r="D10" t="s">
        <v>617</v>
      </c>
      <c r="E10">
        <v>2004</v>
      </c>
      <c r="F10" t="s">
        <v>618</v>
      </c>
    </row>
    <row r="11" spans="1:7" x14ac:dyDescent="0.2">
      <c r="A11" s="55">
        <v>6</v>
      </c>
      <c r="B11" t="s">
        <v>492</v>
      </c>
      <c r="C11" t="s">
        <v>506</v>
      </c>
      <c r="D11" t="s">
        <v>507</v>
      </c>
      <c r="E11">
        <v>2006</v>
      </c>
      <c r="F11" t="s">
        <v>510</v>
      </c>
    </row>
    <row r="12" spans="1:7" x14ac:dyDescent="0.2">
      <c r="A12" s="55">
        <v>28</v>
      </c>
      <c r="B12" t="s">
        <v>484</v>
      </c>
      <c r="C12" t="s">
        <v>577</v>
      </c>
      <c r="D12" t="s">
        <v>578</v>
      </c>
      <c r="E12">
        <v>1992</v>
      </c>
      <c r="F12" t="s">
        <v>579</v>
      </c>
    </row>
    <row r="13" spans="1:7" x14ac:dyDescent="0.2">
      <c r="A13" s="55">
        <v>41</v>
      </c>
      <c r="B13" t="s">
        <v>494</v>
      </c>
      <c r="C13" t="s">
        <v>602</v>
      </c>
      <c r="D13" t="s">
        <v>614</v>
      </c>
      <c r="E13">
        <v>1991</v>
      </c>
      <c r="F13" t="s">
        <v>615</v>
      </c>
    </row>
    <row r="14" spans="1:7" x14ac:dyDescent="0.2">
      <c r="A14" s="55">
        <v>43</v>
      </c>
      <c r="B14" t="s">
        <v>488</v>
      </c>
      <c r="C14" t="s">
        <v>619</v>
      </c>
      <c r="D14" t="s">
        <v>620</v>
      </c>
      <c r="E14">
        <v>2006</v>
      </c>
      <c r="F14" t="s">
        <v>621</v>
      </c>
    </row>
    <row r="15" spans="1:7" x14ac:dyDescent="0.2">
      <c r="A15" s="55">
        <v>49</v>
      </c>
      <c r="B15" t="s">
        <v>493</v>
      </c>
      <c r="C15" t="s">
        <v>639</v>
      </c>
      <c r="D15" t="s">
        <v>640</v>
      </c>
      <c r="E15">
        <v>1992</v>
      </c>
      <c r="F15" t="s">
        <v>630</v>
      </c>
    </row>
    <row r="16" spans="1:7" x14ac:dyDescent="0.2">
      <c r="A16" s="55">
        <v>2</v>
      </c>
      <c r="B16" t="s">
        <v>487</v>
      </c>
      <c r="C16" t="s">
        <v>498</v>
      </c>
      <c r="D16" t="s">
        <v>499</v>
      </c>
      <c r="E16">
        <v>2007</v>
      </c>
      <c r="F16" t="s">
        <v>516</v>
      </c>
    </row>
    <row r="17" spans="1:7" x14ac:dyDescent="0.2">
      <c r="A17" s="55">
        <v>34</v>
      </c>
      <c r="B17" t="s">
        <v>485</v>
      </c>
      <c r="C17" t="s">
        <v>593</v>
      </c>
      <c r="D17" t="s">
        <v>594</v>
      </c>
      <c r="E17">
        <v>1999</v>
      </c>
      <c r="F17" t="s">
        <v>595</v>
      </c>
    </row>
    <row r="18" spans="1:7" x14ac:dyDescent="0.2">
      <c r="A18" s="55">
        <v>29</v>
      </c>
      <c r="B18" t="s">
        <v>486</v>
      </c>
      <c r="C18" t="s">
        <v>580</v>
      </c>
      <c r="D18" t="s">
        <v>581</v>
      </c>
      <c r="E18">
        <v>1985</v>
      </c>
      <c r="F18" t="s">
        <v>582</v>
      </c>
    </row>
    <row r="19" spans="1:7" x14ac:dyDescent="0.2">
      <c r="A19" s="55">
        <v>37</v>
      </c>
      <c r="B19" t="s">
        <v>465</v>
      </c>
      <c r="C19" t="s">
        <v>602</v>
      </c>
      <c r="D19" t="s">
        <v>603</v>
      </c>
      <c r="E19">
        <v>1991</v>
      </c>
      <c r="F19" t="s">
        <v>604</v>
      </c>
    </row>
    <row r="20" spans="1:7" x14ac:dyDescent="0.2">
      <c r="A20" s="55">
        <v>58</v>
      </c>
      <c r="B20" t="s">
        <v>466</v>
      </c>
      <c r="C20" t="s">
        <v>660</v>
      </c>
      <c r="D20" t="s">
        <v>661</v>
      </c>
      <c r="E20">
        <v>1988</v>
      </c>
      <c r="F20" t="s">
        <v>662</v>
      </c>
    </row>
    <row r="21" spans="1:7" x14ac:dyDescent="0.2">
      <c r="A21" s="55">
        <v>4</v>
      </c>
      <c r="B21" t="s">
        <v>465</v>
      </c>
      <c r="C21" t="s">
        <v>502</v>
      </c>
      <c r="D21" t="s">
        <v>503</v>
      </c>
      <c r="E21">
        <v>1993</v>
      </c>
      <c r="F21" t="s">
        <v>515</v>
      </c>
    </row>
    <row r="22" spans="1:7" x14ac:dyDescent="0.2">
      <c r="A22" s="55">
        <v>22</v>
      </c>
      <c r="B22" t="s">
        <v>473</v>
      </c>
      <c r="C22" t="s">
        <v>561</v>
      </c>
      <c r="D22" t="s">
        <v>632</v>
      </c>
      <c r="E22">
        <v>2007</v>
      </c>
      <c r="F22" t="s">
        <v>633</v>
      </c>
    </row>
    <row r="23" spans="1:7" x14ac:dyDescent="0.2">
      <c r="A23" s="55">
        <v>36</v>
      </c>
      <c r="B23" t="s">
        <v>466</v>
      </c>
      <c r="C23" t="s">
        <v>599</v>
      </c>
      <c r="D23" t="s">
        <v>600</v>
      </c>
      <c r="E23">
        <v>2006</v>
      </c>
      <c r="F23" t="s">
        <v>601</v>
      </c>
    </row>
    <row r="24" spans="1:7" x14ac:dyDescent="0.2">
      <c r="A24" s="55">
        <v>27</v>
      </c>
      <c r="B24" t="s">
        <v>484</v>
      </c>
      <c r="C24" t="s">
        <v>574</v>
      </c>
      <c r="D24" t="s">
        <v>575</v>
      </c>
      <c r="F24" t="s">
        <v>576</v>
      </c>
    </row>
    <row r="25" spans="1:7" x14ac:dyDescent="0.2">
      <c r="A25" s="55">
        <v>7</v>
      </c>
      <c r="B25" t="s">
        <v>489</v>
      </c>
      <c r="C25" t="s">
        <v>511</v>
      </c>
      <c r="D25" t="s">
        <v>512</v>
      </c>
      <c r="E25">
        <v>1998</v>
      </c>
      <c r="F25" t="s">
        <v>513</v>
      </c>
    </row>
    <row r="26" spans="1:7" x14ac:dyDescent="0.2">
      <c r="A26" s="55">
        <v>55</v>
      </c>
      <c r="B26" t="s">
        <v>490</v>
      </c>
      <c r="C26" t="s">
        <v>653</v>
      </c>
      <c r="D26" t="s">
        <v>654</v>
      </c>
      <c r="E26">
        <v>1973</v>
      </c>
      <c r="F26" t="s">
        <v>655</v>
      </c>
    </row>
    <row r="27" spans="1:7" x14ac:dyDescent="0.2">
      <c r="A27" s="55">
        <v>72</v>
      </c>
      <c r="B27" t="s">
        <v>474</v>
      </c>
      <c r="C27" t="s">
        <v>719</v>
      </c>
      <c r="D27" t="s">
        <v>720</v>
      </c>
      <c r="E27">
        <v>1956</v>
      </c>
      <c r="F27" t="s">
        <v>455</v>
      </c>
    </row>
    <row r="28" spans="1:7" x14ac:dyDescent="0.2">
      <c r="A28" s="55" t="s">
        <v>455</v>
      </c>
      <c r="C28" t="s">
        <v>468</v>
      </c>
      <c r="D28" t="s">
        <v>471</v>
      </c>
      <c r="E28">
        <v>1988</v>
      </c>
      <c r="G28" t="s">
        <v>472</v>
      </c>
    </row>
    <row r="29" spans="1:7" x14ac:dyDescent="0.2">
      <c r="A29" s="55">
        <v>8</v>
      </c>
      <c r="B29" t="s">
        <v>476</v>
      </c>
      <c r="C29" t="s">
        <v>468</v>
      </c>
      <c r="D29" t="s">
        <v>471</v>
      </c>
      <c r="E29">
        <v>1980</v>
      </c>
      <c r="F29" t="s">
        <v>509</v>
      </c>
    </row>
    <row r="30" spans="1:7" x14ac:dyDescent="0.2">
      <c r="A30" s="55">
        <v>46</v>
      </c>
      <c r="B30" t="s">
        <v>491</v>
      </c>
      <c r="C30" t="s">
        <v>628</v>
      </c>
      <c r="D30" t="s">
        <v>629</v>
      </c>
      <c r="E30">
        <v>1992</v>
      </c>
      <c r="F30" t="s">
        <v>630</v>
      </c>
    </row>
    <row r="31" spans="1:7" x14ac:dyDescent="0.2">
      <c r="A31" s="55" t="s">
        <v>258</v>
      </c>
      <c r="B31" t="s">
        <v>481</v>
      </c>
    </row>
    <row r="32" spans="1:7" x14ac:dyDescent="0.2">
      <c r="B32" s="292" t="s">
        <v>1549</v>
      </c>
    </row>
    <row r="34" spans="1:6" x14ac:dyDescent="0.2">
      <c r="A34" s="29" t="s">
        <v>495</v>
      </c>
    </row>
    <row r="35" spans="1:6" x14ac:dyDescent="0.2">
      <c r="A35" s="29"/>
    </row>
    <row r="36" spans="1:6" x14ac:dyDescent="0.2">
      <c r="A36" s="55">
        <v>64</v>
      </c>
      <c r="B36" t="s">
        <v>680</v>
      </c>
      <c r="E36" t="s">
        <v>681</v>
      </c>
      <c r="F36" t="s">
        <v>682</v>
      </c>
    </row>
    <row r="37" spans="1:6" x14ac:dyDescent="0.2">
      <c r="A37" s="55">
        <v>54</v>
      </c>
      <c r="B37" t="s">
        <v>650</v>
      </c>
      <c r="E37" t="s">
        <v>651</v>
      </c>
      <c r="F37" t="s">
        <v>652</v>
      </c>
    </row>
    <row r="38" spans="1:6" x14ac:dyDescent="0.2">
      <c r="A38" s="55">
        <v>66</v>
      </c>
      <c r="B38" t="s">
        <v>689</v>
      </c>
      <c r="E38" t="s">
        <v>690</v>
      </c>
      <c r="F38" t="s">
        <v>691</v>
      </c>
    </row>
    <row r="39" spans="1:6" x14ac:dyDescent="0.2">
      <c r="A39" s="55">
        <v>62</v>
      </c>
      <c r="B39" t="s">
        <v>674</v>
      </c>
      <c r="E39" t="s">
        <v>675</v>
      </c>
      <c r="F39" t="s">
        <v>676</v>
      </c>
    </row>
    <row r="40" spans="1:6" x14ac:dyDescent="0.2">
      <c r="A40" s="55">
        <v>31</v>
      </c>
      <c r="B40" t="s">
        <v>586</v>
      </c>
      <c r="E40" t="s">
        <v>587</v>
      </c>
    </row>
    <row r="41" spans="1:6" x14ac:dyDescent="0.2">
      <c r="A41" s="55">
        <v>77</v>
      </c>
      <c r="B41" t="s">
        <v>731</v>
      </c>
      <c r="E41" t="s">
        <v>732</v>
      </c>
      <c r="F41" t="s">
        <v>671</v>
      </c>
    </row>
    <row r="42" spans="1:6" x14ac:dyDescent="0.2">
      <c r="A42" s="55">
        <v>51</v>
      </c>
      <c r="B42" t="s">
        <v>643</v>
      </c>
      <c r="E42" t="s">
        <v>644</v>
      </c>
      <c r="F42" t="s">
        <v>636</v>
      </c>
    </row>
    <row r="43" spans="1:6" x14ac:dyDescent="0.2">
      <c r="A43" s="55">
        <v>50</v>
      </c>
      <c r="B43" t="s">
        <v>641</v>
      </c>
      <c r="E43" t="s">
        <v>642</v>
      </c>
      <c r="F43" t="s">
        <v>636</v>
      </c>
    </row>
    <row r="44" spans="1:6" x14ac:dyDescent="0.2">
      <c r="A44" s="55">
        <v>11</v>
      </c>
      <c r="B44" t="s">
        <v>524</v>
      </c>
      <c r="E44" t="s">
        <v>525</v>
      </c>
      <c r="F44" t="s">
        <v>526</v>
      </c>
    </row>
    <row r="45" spans="1:6" x14ac:dyDescent="0.2">
      <c r="A45" s="55">
        <v>38</v>
      </c>
      <c r="B45" t="s">
        <v>605</v>
      </c>
      <c r="E45" t="s">
        <v>606</v>
      </c>
      <c r="F45" t="s">
        <v>607</v>
      </c>
    </row>
    <row r="46" spans="1:6" x14ac:dyDescent="0.2">
      <c r="A46" s="55">
        <v>23</v>
      </c>
      <c r="B46" t="s">
        <v>562</v>
      </c>
      <c r="E46" t="s">
        <v>563</v>
      </c>
      <c r="F46" t="s">
        <v>564</v>
      </c>
    </row>
    <row r="47" spans="1:6" x14ac:dyDescent="0.2">
      <c r="A47" s="55">
        <v>69</v>
      </c>
      <c r="B47" t="s">
        <v>697</v>
      </c>
      <c r="E47" t="s">
        <v>698</v>
      </c>
      <c r="F47" t="s">
        <v>699</v>
      </c>
    </row>
    <row r="48" spans="1:6" x14ac:dyDescent="0.2">
      <c r="A48" s="55">
        <v>40</v>
      </c>
      <c r="B48" t="s">
        <v>611</v>
      </c>
      <c r="E48" t="s">
        <v>612</v>
      </c>
      <c r="F48" t="s">
        <v>613</v>
      </c>
    </row>
    <row r="49" spans="1:6" x14ac:dyDescent="0.2">
      <c r="A49" s="55">
        <v>15</v>
      </c>
      <c r="B49" t="s">
        <v>544</v>
      </c>
      <c r="E49" t="s">
        <v>542</v>
      </c>
      <c r="F49" t="s">
        <v>545</v>
      </c>
    </row>
    <row r="50" spans="1:6" x14ac:dyDescent="0.2">
      <c r="A50" s="55" t="s">
        <v>728</v>
      </c>
      <c r="B50" t="s">
        <v>729</v>
      </c>
      <c r="E50" t="s">
        <v>730</v>
      </c>
      <c r="F50" t="s">
        <v>657</v>
      </c>
    </row>
    <row r="51" spans="1:6" x14ac:dyDescent="0.2">
      <c r="A51" s="55">
        <v>20</v>
      </c>
      <c r="B51" t="s">
        <v>558</v>
      </c>
      <c r="E51" t="s">
        <v>556</v>
      </c>
      <c r="F51" t="s">
        <v>559</v>
      </c>
    </row>
    <row r="52" spans="1:6" x14ac:dyDescent="0.2">
      <c r="A52" s="55">
        <v>25</v>
      </c>
      <c r="B52" t="s">
        <v>568</v>
      </c>
      <c r="E52" t="s">
        <v>569</v>
      </c>
      <c r="F52" t="s">
        <v>570</v>
      </c>
    </row>
    <row r="53" spans="1:6" x14ac:dyDescent="0.2">
      <c r="A53" s="55">
        <v>39</v>
      </c>
      <c r="B53" t="s">
        <v>608</v>
      </c>
      <c r="E53" t="s">
        <v>609</v>
      </c>
      <c r="F53" t="s">
        <v>610</v>
      </c>
    </row>
    <row r="54" spans="1:6" x14ac:dyDescent="0.2">
      <c r="A54" s="55" t="s">
        <v>713</v>
      </c>
      <c r="B54" t="s">
        <v>714</v>
      </c>
      <c r="E54" t="s">
        <v>715</v>
      </c>
      <c r="F54" t="s">
        <v>716</v>
      </c>
    </row>
    <row r="55" spans="1:6" x14ac:dyDescent="0.2">
      <c r="A55" s="55">
        <v>30</v>
      </c>
      <c r="B55" t="s">
        <v>583</v>
      </c>
      <c r="E55" t="s">
        <v>584</v>
      </c>
      <c r="F55" t="s">
        <v>585</v>
      </c>
    </row>
    <row r="56" spans="1:6" x14ac:dyDescent="0.2">
      <c r="A56" s="55">
        <v>80</v>
      </c>
      <c r="B56" t="s">
        <v>741</v>
      </c>
      <c r="E56" t="s">
        <v>698</v>
      </c>
    </row>
    <row r="57" spans="1:6" x14ac:dyDescent="0.2">
      <c r="A57" s="55">
        <v>18</v>
      </c>
      <c r="B57" t="s">
        <v>552</v>
      </c>
      <c r="E57" t="s">
        <v>553</v>
      </c>
      <c r="F57" t="s">
        <v>554</v>
      </c>
    </row>
    <row r="58" spans="1:6" x14ac:dyDescent="0.2">
      <c r="A58" s="55">
        <v>16</v>
      </c>
      <c r="B58" t="s">
        <v>546</v>
      </c>
      <c r="E58" t="s">
        <v>547</v>
      </c>
      <c r="F58" t="s">
        <v>548</v>
      </c>
    </row>
    <row r="59" spans="1:6" x14ac:dyDescent="0.2">
      <c r="A59" s="55">
        <v>10</v>
      </c>
      <c r="B59" t="s">
        <v>521</v>
      </c>
      <c r="E59" t="s">
        <v>522</v>
      </c>
      <c r="F59" t="s">
        <v>523</v>
      </c>
    </row>
    <row r="60" spans="1:6" x14ac:dyDescent="0.2">
      <c r="A60" s="55" t="s">
        <v>700</v>
      </c>
      <c r="B60" t="s">
        <v>701</v>
      </c>
      <c r="E60" t="s">
        <v>702</v>
      </c>
      <c r="F60" t="s">
        <v>703</v>
      </c>
    </row>
    <row r="61" spans="1:6" x14ac:dyDescent="0.2">
      <c r="A61" s="55" t="s">
        <v>704</v>
      </c>
      <c r="B61" t="s">
        <v>705</v>
      </c>
      <c r="E61" t="s">
        <v>702</v>
      </c>
      <c r="F61" t="s">
        <v>706</v>
      </c>
    </row>
    <row r="62" spans="1:6" x14ac:dyDescent="0.2">
      <c r="A62" s="55">
        <v>70</v>
      </c>
      <c r="B62" t="s">
        <v>707</v>
      </c>
      <c r="E62" t="s">
        <v>708</v>
      </c>
      <c r="F62" t="s">
        <v>709</v>
      </c>
    </row>
    <row r="63" spans="1:6" x14ac:dyDescent="0.2">
      <c r="A63" s="55">
        <v>59</v>
      </c>
      <c r="B63" t="s">
        <v>663</v>
      </c>
      <c r="E63" t="s">
        <v>664</v>
      </c>
      <c r="F63" t="s">
        <v>665</v>
      </c>
    </row>
    <row r="64" spans="1:6" x14ac:dyDescent="0.2">
      <c r="A64" s="55">
        <v>14</v>
      </c>
      <c r="B64" t="s">
        <v>541</v>
      </c>
      <c r="E64" t="s">
        <v>542</v>
      </c>
      <c r="F64" t="s">
        <v>543</v>
      </c>
    </row>
    <row r="65" spans="1:6" x14ac:dyDescent="0.2">
      <c r="A65" s="55" t="s">
        <v>666</v>
      </c>
      <c r="B65" t="s">
        <v>667</v>
      </c>
      <c r="E65" t="s">
        <v>668</v>
      </c>
      <c r="F65" t="s">
        <v>657</v>
      </c>
    </row>
    <row r="66" spans="1:6" x14ac:dyDescent="0.2">
      <c r="A66" s="55">
        <v>63</v>
      </c>
      <c r="B66" t="s">
        <v>677</v>
      </c>
      <c r="E66" t="s">
        <v>678</v>
      </c>
      <c r="F66" t="s">
        <v>679</v>
      </c>
    </row>
    <row r="67" spans="1:6" x14ac:dyDescent="0.2">
      <c r="A67" s="55">
        <v>71</v>
      </c>
      <c r="B67" t="s">
        <v>717</v>
      </c>
      <c r="E67" t="s">
        <v>702</v>
      </c>
      <c r="F67" t="s">
        <v>718</v>
      </c>
    </row>
    <row r="68" spans="1:6" x14ac:dyDescent="0.2">
      <c r="A68" s="55">
        <v>52</v>
      </c>
      <c r="B68" t="s">
        <v>645</v>
      </c>
      <c r="E68" t="s">
        <v>602</v>
      </c>
      <c r="F68" t="s">
        <v>646</v>
      </c>
    </row>
    <row r="69" spans="1:6" x14ac:dyDescent="0.2">
      <c r="A69" s="55">
        <v>26</v>
      </c>
      <c r="B69" t="s">
        <v>571</v>
      </c>
      <c r="E69" t="s">
        <v>572</v>
      </c>
      <c r="F69" t="s">
        <v>573</v>
      </c>
    </row>
    <row r="70" spans="1:6" x14ac:dyDescent="0.2">
      <c r="A70" s="55">
        <v>1</v>
      </c>
      <c r="B70" t="s">
        <v>496</v>
      </c>
      <c r="E70" t="s">
        <v>497</v>
      </c>
      <c r="F70" t="s">
        <v>517</v>
      </c>
    </row>
    <row r="71" spans="1:6" x14ac:dyDescent="0.2">
      <c r="A71" s="55">
        <v>9</v>
      </c>
      <c r="B71" t="s">
        <v>518</v>
      </c>
      <c r="E71" t="s">
        <v>519</v>
      </c>
      <c r="F71" t="s">
        <v>520</v>
      </c>
    </row>
    <row r="72" spans="1:6" x14ac:dyDescent="0.2">
      <c r="A72" s="55">
        <v>81</v>
      </c>
      <c r="B72" t="s">
        <v>742</v>
      </c>
      <c r="E72" t="s">
        <v>743</v>
      </c>
      <c r="F72" t="s">
        <v>744</v>
      </c>
    </row>
    <row r="73" spans="1:6" ht="13.5" customHeight="1" x14ac:dyDescent="0.2">
      <c r="A73" s="55" t="s">
        <v>560</v>
      </c>
      <c r="B73" t="s">
        <v>538</v>
      </c>
      <c r="E73" t="s">
        <v>539</v>
      </c>
      <c r="F73" t="s">
        <v>540</v>
      </c>
    </row>
    <row r="74" spans="1:6" x14ac:dyDescent="0.2">
      <c r="A74" s="55">
        <v>47</v>
      </c>
      <c r="B74" t="s">
        <v>634</v>
      </c>
      <c r="E74" t="s">
        <v>635</v>
      </c>
      <c r="F74" t="s">
        <v>636</v>
      </c>
    </row>
    <row r="75" spans="1:6" x14ac:dyDescent="0.2">
      <c r="A75" s="55">
        <v>48</v>
      </c>
      <c r="B75" t="s">
        <v>637</v>
      </c>
      <c r="E75" t="s">
        <v>638</v>
      </c>
      <c r="F75" t="s">
        <v>636</v>
      </c>
    </row>
    <row r="76" spans="1:6" x14ac:dyDescent="0.2">
      <c r="A76" s="55">
        <v>3</v>
      </c>
      <c r="B76" t="s">
        <v>500</v>
      </c>
      <c r="E76" t="s">
        <v>501</v>
      </c>
    </row>
    <row r="77" spans="1:6" x14ac:dyDescent="0.2">
      <c r="A77" s="55">
        <v>56</v>
      </c>
      <c r="B77" t="s">
        <v>656</v>
      </c>
      <c r="E77" t="s">
        <v>644</v>
      </c>
      <c r="F77" t="s">
        <v>657</v>
      </c>
    </row>
    <row r="78" spans="1:6" x14ac:dyDescent="0.2">
      <c r="A78" s="55">
        <v>68</v>
      </c>
      <c r="B78" t="s">
        <v>694</v>
      </c>
      <c r="E78" t="s">
        <v>695</v>
      </c>
      <c r="F78" t="s">
        <v>696</v>
      </c>
    </row>
    <row r="79" spans="1:6" x14ac:dyDescent="0.2">
      <c r="A79" s="55">
        <v>17</v>
      </c>
      <c r="B79" t="s">
        <v>549</v>
      </c>
      <c r="E79" t="s">
        <v>550</v>
      </c>
      <c r="F79" t="s">
        <v>551</v>
      </c>
    </row>
    <row r="80" spans="1:6" x14ac:dyDescent="0.2">
      <c r="A80" s="55">
        <v>53</v>
      </c>
      <c r="B80" t="s">
        <v>647</v>
      </c>
      <c r="E80" t="s">
        <v>648</v>
      </c>
      <c r="F80" t="s">
        <v>649</v>
      </c>
    </row>
    <row r="81" spans="1:6" x14ac:dyDescent="0.2">
      <c r="A81" s="55">
        <v>65</v>
      </c>
      <c r="B81" t="s">
        <v>687</v>
      </c>
      <c r="E81" t="s">
        <v>688</v>
      </c>
      <c r="F81" t="s">
        <v>657</v>
      </c>
    </row>
    <row r="82" spans="1:6" x14ac:dyDescent="0.2">
      <c r="A82" s="55">
        <v>5</v>
      </c>
      <c r="B82" t="s">
        <v>504</v>
      </c>
      <c r="E82" t="s">
        <v>505</v>
      </c>
      <c r="F82" t="s">
        <v>514</v>
      </c>
    </row>
    <row r="83" spans="1:6" x14ac:dyDescent="0.2">
      <c r="A83" s="55">
        <v>35</v>
      </c>
      <c r="B83" t="s">
        <v>596</v>
      </c>
      <c r="E83" t="s">
        <v>597</v>
      </c>
      <c r="F83" t="s">
        <v>598</v>
      </c>
    </row>
    <row r="84" spans="1:6" x14ac:dyDescent="0.2">
      <c r="A84" s="55">
        <v>67</v>
      </c>
      <c r="B84" t="s">
        <v>692</v>
      </c>
      <c r="F84" t="s">
        <v>693</v>
      </c>
    </row>
    <row r="85" spans="1:6" x14ac:dyDescent="0.2">
      <c r="A85" s="55">
        <v>74</v>
      </c>
      <c r="B85" t="s">
        <v>723</v>
      </c>
      <c r="E85" t="s">
        <v>724</v>
      </c>
      <c r="F85" t="s">
        <v>725</v>
      </c>
    </row>
    <row r="86" spans="1:6" x14ac:dyDescent="0.2">
      <c r="A86" s="55" t="s">
        <v>536</v>
      </c>
      <c r="B86" t="s">
        <v>537</v>
      </c>
      <c r="E86" t="s">
        <v>535</v>
      </c>
      <c r="F86" t="s">
        <v>529</v>
      </c>
    </row>
    <row r="87" spans="1:6" x14ac:dyDescent="0.2">
      <c r="A87" s="55" t="s">
        <v>530</v>
      </c>
      <c r="B87" t="s">
        <v>531</v>
      </c>
      <c r="E87" t="s">
        <v>532</v>
      </c>
      <c r="F87" t="s">
        <v>529</v>
      </c>
    </row>
    <row r="88" spans="1:6" x14ac:dyDescent="0.2">
      <c r="A88" s="55">
        <v>24</v>
      </c>
      <c r="B88" t="s">
        <v>565</v>
      </c>
      <c r="E88" t="s">
        <v>566</v>
      </c>
      <c r="F88" t="s">
        <v>567</v>
      </c>
    </row>
    <row r="89" spans="1:6" x14ac:dyDescent="0.2">
      <c r="A89" s="55">
        <v>84</v>
      </c>
      <c r="B89" t="s">
        <v>750</v>
      </c>
      <c r="E89" t="s">
        <v>751</v>
      </c>
      <c r="F89" t="s">
        <v>752</v>
      </c>
    </row>
    <row r="90" spans="1:6" x14ac:dyDescent="0.2">
      <c r="A90" s="55">
        <v>85</v>
      </c>
      <c r="B90" t="s">
        <v>753</v>
      </c>
      <c r="E90" t="s">
        <v>754</v>
      </c>
      <c r="F90" t="s">
        <v>755</v>
      </c>
    </row>
    <row r="91" spans="1:6" x14ac:dyDescent="0.2">
      <c r="A91" s="55" t="s">
        <v>683</v>
      </c>
      <c r="B91" t="s">
        <v>684</v>
      </c>
      <c r="E91" t="s">
        <v>685</v>
      </c>
      <c r="F91" t="s">
        <v>686</v>
      </c>
    </row>
    <row r="92" spans="1:6" x14ac:dyDescent="0.2">
      <c r="A92" s="55">
        <v>78</v>
      </c>
      <c r="B92" t="s">
        <v>733</v>
      </c>
      <c r="E92" t="s">
        <v>734</v>
      </c>
      <c r="F92" t="s">
        <v>735</v>
      </c>
    </row>
    <row r="93" spans="1:6" x14ac:dyDescent="0.2">
      <c r="A93" s="55">
        <v>57</v>
      </c>
      <c r="B93" t="s">
        <v>658</v>
      </c>
      <c r="E93" t="s">
        <v>659</v>
      </c>
      <c r="F93" t="s">
        <v>548</v>
      </c>
    </row>
    <row r="94" spans="1:6" x14ac:dyDescent="0.2">
      <c r="A94" s="55">
        <v>45</v>
      </c>
      <c r="B94" t="s">
        <v>625</v>
      </c>
      <c r="E94" t="s">
        <v>626</v>
      </c>
      <c r="F94" t="s">
        <v>627</v>
      </c>
    </row>
    <row r="95" spans="1:6" x14ac:dyDescent="0.2">
      <c r="A95" s="55">
        <v>60</v>
      </c>
      <c r="B95" t="s">
        <v>669</v>
      </c>
      <c r="E95" t="s">
        <v>670</v>
      </c>
      <c r="F95" t="s">
        <v>671</v>
      </c>
    </row>
    <row r="96" spans="1:6" x14ac:dyDescent="0.2">
      <c r="A96" s="55">
        <v>61</v>
      </c>
      <c r="B96" t="s">
        <v>672</v>
      </c>
      <c r="F96" t="s">
        <v>673</v>
      </c>
    </row>
    <row r="97" spans="1:6" x14ac:dyDescent="0.2">
      <c r="A97" s="55">
        <v>32</v>
      </c>
      <c r="B97" t="s">
        <v>588</v>
      </c>
      <c r="E97" t="s">
        <v>589</v>
      </c>
      <c r="F97" t="s">
        <v>590</v>
      </c>
    </row>
    <row r="98" spans="1:6" x14ac:dyDescent="0.2">
      <c r="A98" s="55">
        <v>33</v>
      </c>
      <c r="B98" t="s">
        <v>588</v>
      </c>
      <c r="E98" t="s">
        <v>591</v>
      </c>
      <c r="F98" t="s">
        <v>592</v>
      </c>
    </row>
    <row r="99" spans="1:6" x14ac:dyDescent="0.2">
      <c r="A99" s="55">
        <v>19</v>
      </c>
      <c r="B99" t="s">
        <v>555</v>
      </c>
      <c r="E99" t="s">
        <v>556</v>
      </c>
      <c r="F99" t="s">
        <v>557</v>
      </c>
    </row>
    <row r="100" spans="1:6" x14ac:dyDescent="0.2">
      <c r="A100" s="55">
        <v>79</v>
      </c>
      <c r="B100" t="s">
        <v>736</v>
      </c>
      <c r="E100" t="s">
        <v>734</v>
      </c>
      <c r="F100" t="s">
        <v>737</v>
      </c>
    </row>
    <row r="101" spans="1:6" x14ac:dyDescent="0.2">
      <c r="A101" s="55" t="s">
        <v>710</v>
      </c>
      <c r="B101" t="s">
        <v>711</v>
      </c>
      <c r="E101" t="s">
        <v>657</v>
      </c>
      <c r="F101" t="s">
        <v>712</v>
      </c>
    </row>
    <row r="102" spans="1:6" x14ac:dyDescent="0.2">
      <c r="A102" s="55" t="s">
        <v>738</v>
      </c>
      <c r="B102" t="s">
        <v>739</v>
      </c>
      <c r="E102" t="s">
        <v>734</v>
      </c>
      <c r="F102" t="s">
        <v>740</v>
      </c>
    </row>
    <row r="103" spans="1:6" x14ac:dyDescent="0.2">
      <c r="A103" s="55">
        <v>83</v>
      </c>
      <c r="B103" t="s">
        <v>748</v>
      </c>
      <c r="E103" t="s">
        <v>734</v>
      </c>
      <c r="F103" t="s">
        <v>749</v>
      </c>
    </row>
    <row r="104" spans="1:6" x14ac:dyDescent="0.2">
      <c r="A104" s="55">
        <v>44</v>
      </c>
      <c r="B104" t="s">
        <v>622</v>
      </c>
      <c r="E104" t="s">
        <v>623</v>
      </c>
      <c r="F104" t="s">
        <v>624</v>
      </c>
    </row>
    <row r="105" spans="1:6" x14ac:dyDescent="0.2">
      <c r="A105" s="55" t="s">
        <v>533</v>
      </c>
      <c r="B105" t="s">
        <v>427</v>
      </c>
      <c r="E105" t="s">
        <v>534</v>
      </c>
      <c r="F105" t="s">
        <v>529</v>
      </c>
    </row>
    <row r="106" spans="1:6" x14ac:dyDescent="0.2">
      <c r="A106" s="55">
        <v>76</v>
      </c>
      <c r="B106" t="s">
        <v>657</v>
      </c>
    </row>
    <row r="110" spans="1:6" x14ac:dyDescent="0.2">
      <c r="B110" t="s">
        <v>881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C43" sqref="C43"/>
    </sheetView>
  </sheetViews>
  <sheetFormatPr baseColWidth="10" defaultRowHeight="12.75" x14ac:dyDescent="0.2"/>
  <cols>
    <col min="2" max="2" width="15.5703125" bestFit="1" customWidth="1"/>
    <col min="3" max="3" width="58.5703125" customWidth="1"/>
    <col min="5" max="5" width="15.28515625" bestFit="1" customWidth="1"/>
    <col min="6" max="6" width="17.42578125" customWidth="1"/>
    <col min="7" max="7" width="18" customWidth="1"/>
    <col min="8" max="8" width="15.28515625" bestFit="1" customWidth="1"/>
  </cols>
  <sheetData>
    <row r="1" spans="1:10" x14ac:dyDescent="0.2">
      <c r="A1" s="166" t="s">
        <v>967</v>
      </c>
    </row>
    <row r="2" spans="1:10" x14ac:dyDescent="0.2">
      <c r="A2" s="58" t="s">
        <v>966</v>
      </c>
      <c r="B2" s="58" t="s">
        <v>467</v>
      </c>
      <c r="C2" s="58" t="s">
        <v>883</v>
      </c>
      <c r="D2" s="58"/>
      <c r="E2" s="58" t="s">
        <v>888</v>
      </c>
      <c r="F2" s="58" t="s">
        <v>891</v>
      </c>
      <c r="G2" s="58" t="s">
        <v>918</v>
      </c>
    </row>
    <row r="3" spans="1:10" x14ac:dyDescent="0.2">
      <c r="A3" s="55">
        <v>0.5</v>
      </c>
      <c r="B3" s="182" t="s">
        <v>968</v>
      </c>
      <c r="C3" s="55"/>
      <c r="D3" s="55"/>
      <c r="E3" s="55"/>
      <c r="F3" s="55"/>
      <c r="G3" s="55"/>
    </row>
    <row r="4" spans="1:10" x14ac:dyDescent="0.2">
      <c r="A4" s="55">
        <v>0.97</v>
      </c>
      <c r="B4" s="182" t="s">
        <v>1024</v>
      </c>
      <c r="C4" s="195" t="s">
        <v>1027</v>
      </c>
      <c r="D4" s="55"/>
      <c r="E4" s="55"/>
      <c r="F4" s="182" t="s">
        <v>980</v>
      </c>
      <c r="G4" s="182" t="s">
        <v>1026</v>
      </c>
    </row>
    <row r="5" spans="1:10" x14ac:dyDescent="0.2">
      <c r="C5" s="166" t="s">
        <v>1025</v>
      </c>
    </row>
    <row r="6" spans="1:10" x14ac:dyDescent="0.2">
      <c r="A6" s="55">
        <v>0.45</v>
      </c>
      <c r="B6" s="166" t="s">
        <v>1082</v>
      </c>
      <c r="C6" s="166" t="s">
        <v>1138</v>
      </c>
      <c r="E6" s="55">
        <v>49</v>
      </c>
      <c r="F6" s="182" t="s">
        <v>980</v>
      </c>
      <c r="G6" s="182" t="s">
        <v>1026</v>
      </c>
    </row>
    <row r="7" spans="1:10" x14ac:dyDescent="0.2">
      <c r="C7" s="166"/>
    </row>
    <row r="8" spans="1:10" x14ac:dyDescent="0.2">
      <c r="C8" s="166"/>
    </row>
    <row r="9" spans="1:10" x14ac:dyDescent="0.2">
      <c r="C9" s="166"/>
    </row>
    <row r="12" spans="1:10" x14ac:dyDescent="0.2">
      <c r="D12" s="23" t="s">
        <v>1012</v>
      </c>
    </row>
    <row r="13" spans="1:10" x14ac:dyDescent="0.2">
      <c r="D13" s="207" t="s">
        <v>996</v>
      </c>
      <c r="E13" s="74" t="s">
        <v>1001</v>
      </c>
      <c r="F13" s="224" t="s">
        <v>1002</v>
      </c>
      <c r="G13" s="228" t="s">
        <v>966</v>
      </c>
    </row>
    <row r="14" spans="1:10" x14ac:dyDescent="0.2">
      <c r="D14" s="208"/>
      <c r="E14" s="225" t="s">
        <v>1003</v>
      </c>
      <c r="F14" s="72" t="s">
        <v>1004</v>
      </c>
      <c r="G14" s="229"/>
      <c r="H14" s="166" t="s">
        <v>1022</v>
      </c>
      <c r="J14" s="166" t="s">
        <v>1013</v>
      </c>
    </row>
    <row r="15" spans="1:10" x14ac:dyDescent="0.2">
      <c r="D15" s="222" t="s">
        <v>1005</v>
      </c>
      <c r="E15" s="99">
        <v>2.0099999999999998</v>
      </c>
      <c r="F15" s="226">
        <v>1.77</v>
      </c>
      <c r="G15" s="230">
        <f>F15/E15</f>
        <v>0.88059701492537323</v>
      </c>
      <c r="H15" s="166" t="s">
        <v>1023</v>
      </c>
      <c r="J15" s="166" t="s">
        <v>1014</v>
      </c>
    </row>
    <row r="16" spans="1:10" x14ac:dyDescent="0.2">
      <c r="D16" s="222" t="s">
        <v>1006</v>
      </c>
      <c r="E16" s="99">
        <v>3.83</v>
      </c>
      <c r="F16" s="226">
        <v>2.98</v>
      </c>
      <c r="G16" s="230">
        <f t="shared" ref="G16:G19" si="0">F16/E16</f>
        <v>0.77806788511749347</v>
      </c>
      <c r="H16" s="166" t="s">
        <v>1001</v>
      </c>
      <c r="J16" s="166" t="s">
        <v>1015</v>
      </c>
    </row>
    <row r="17" spans="4:11" x14ac:dyDescent="0.2">
      <c r="D17" s="222" t="s">
        <v>1007</v>
      </c>
      <c r="E17" s="99">
        <v>3.19</v>
      </c>
      <c r="F17" s="226">
        <v>4.18</v>
      </c>
      <c r="G17" s="230">
        <f t="shared" si="0"/>
        <v>1.3103448275862069</v>
      </c>
      <c r="J17" s="166" t="s">
        <v>1016</v>
      </c>
    </row>
    <row r="18" spans="4:11" x14ac:dyDescent="0.2">
      <c r="D18" s="222" t="s">
        <v>1008</v>
      </c>
      <c r="E18" s="99">
        <v>4.6900000000000004</v>
      </c>
      <c r="F18" s="226">
        <v>3.9</v>
      </c>
      <c r="G18" s="230">
        <f t="shared" si="0"/>
        <v>0.83155650319829411</v>
      </c>
      <c r="I18" s="177" t="s">
        <v>1017</v>
      </c>
    </row>
    <row r="19" spans="4:11" x14ac:dyDescent="0.2">
      <c r="D19" s="222" t="s">
        <v>1009</v>
      </c>
      <c r="E19" s="99">
        <v>2.77</v>
      </c>
      <c r="F19" s="226">
        <v>3.12</v>
      </c>
      <c r="G19" s="230">
        <f t="shared" si="0"/>
        <v>1.1263537906137184</v>
      </c>
    </row>
    <row r="20" spans="4:11" x14ac:dyDescent="0.2">
      <c r="D20" s="223" t="s">
        <v>1010</v>
      </c>
      <c r="E20" s="79">
        <v>3.3</v>
      </c>
      <c r="F20" s="227">
        <v>3.19</v>
      </c>
      <c r="G20" s="231">
        <f>F20/E20</f>
        <v>0.96666666666666667</v>
      </c>
    </row>
    <row r="23" spans="4:11" x14ac:dyDescent="0.2">
      <c r="D23" s="23" t="s">
        <v>1135</v>
      </c>
    </row>
    <row r="24" spans="4:11" x14ac:dyDescent="0.2">
      <c r="D24" s="23" t="s">
        <v>262</v>
      </c>
    </row>
    <row r="25" spans="4:11" x14ac:dyDescent="0.2">
      <c r="D25" t="s">
        <v>207</v>
      </c>
    </row>
    <row r="26" spans="4:11" x14ac:dyDescent="0.2">
      <c r="D26" s="20" t="s">
        <v>208</v>
      </c>
      <c r="E26" s="20" t="s">
        <v>209</v>
      </c>
      <c r="F26" s="20" t="s">
        <v>210</v>
      </c>
      <c r="G26" s="224" t="s">
        <v>211</v>
      </c>
      <c r="H26" s="271" t="s">
        <v>1136</v>
      </c>
      <c r="I26" s="280" t="s">
        <v>221</v>
      </c>
      <c r="J26" s="282" t="s">
        <v>966</v>
      </c>
      <c r="K26" s="286" t="s">
        <v>1139</v>
      </c>
    </row>
    <row r="27" spans="4:11" x14ac:dyDescent="0.2">
      <c r="D27" s="22"/>
      <c r="E27" s="404" t="s">
        <v>213</v>
      </c>
      <c r="F27" s="404"/>
      <c r="G27" s="405"/>
      <c r="H27" s="22"/>
      <c r="I27" s="185" t="s">
        <v>1137</v>
      </c>
      <c r="J27" s="274"/>
    </row>
    <row r="28" spans="4:11" x14ac:dyDescent="0.2">
      <c r="D28" s="14">
        <v>208</v>
      </c>
      <c r="E28" s="20">
        <v>5.74</v>
      </c>
      <c r="F28" s="251">
        <v>3.44</v>
      </c>
      <c r="G28" s="74">
        <v>1.03</v>
      </c>
      <c r="H28" s="21">
        <f>SUM(E28:G28)</f>
        <v>10.209999999999999</v>
      </c>
      <c r="I28" s="21">
        <f>SUM(F28:G28)</f>
        <v>4.47</v>
      </c>
      <c r="J28" s="283">
        <f>I28/H28</f>
        <v>0.43780607247796277</v>
      </c>
    </row>
    <row r="29" spans="4:11" x14ac:dyDescent="0.2">
      <c r="D29" s="14">
        <v>308</v>
      </c>
      <c r="E29" s="21">
        <v>9.61</v>
      </c>
      <c r="F29" s="251">
        <v>5.88</v>
      </c>
      <c r="G29" s="99">
        <v>2.0699999999999998</v>
      </c>
      <c r="H29" s="21">
        <f t="shared" ref="H29:H33" si="1">SUM(E29:G29)</f>
        <v>17.559999999999999</v>
      </c>
      <c r="I29" s="21">
        <f t="shared" ref="I29:I33" si="2">SUM(F29:G29)</f>
        <v>7.9499999999999993</v>
      </c>
      <c r="J29" s="283">
        <f t="shared" ref="J29:J33" si="3">I29/H29</f>
        <v>0.45273348519362189</v>
      </c>
    </row>
    <row r="30" spans="4:11" x14ac:dyDescent="0.2">
      <c r="D30" s="14">
        <v>385</v>
      </c>
      <c r="E30" s="21">
        <v>7.6</v>
      </c>
      <c r="F30" s="251">
        <v>4.7</v>
      </c>
      <c r="G30" s="99">
        <v>0.86</v>
      </c>
      <c r="H30" s="21">
        <f t="shared" si="1"/>
        <v>13.16</v>
      </c>
      <c r="I30" s="21">
        <f t="shared" si="2"/>
        <v>5.5600000000000005</v>
      </c>
      <c r="J30" s="283">
        <f t="shared" si="3"/>
        <v>0.4224924012158055</v>
      </c>
    </row>
    <row r="31" spans="4:11" x14ac:dyDescent="0.2">
      <c r="D31" s="14">
        <v>386</v>
      </c>
      <c r="E31" s="21">
        <v>3.7</v>
      </c>
      <c r="F31" s="251">
        <v>2.4</v>
      </c>
      <c r="G31" s="99">
        <v>1.25</v>
      </c>
      <c r="H31" s="21">
        <f t="shared" si="1"/>
        <v>7.35</v>
      </c>
      <c r="I31" s="21">
        <f t="shared" si="2"/>
        <v>3.65</v>
      </c>
      <c r="J31" s="283">
        <f t="shared" si="3"/>
        <v>0.49659863945578231</v>
      </c>
    </row>
    <row r="32" spans="4:11" x14ac:dyDescent="0.2">
      <c r="D32" s="14">
        <v>408</v>
      </c>
      <c r="E32" s="21">
        <v>15.05</v>
      </c>
      <c r="F32" s="251">
        <v>9.5399999999999991</v>
      </c>
      <c r="G32" s="99">
        <v>1.42</v>
      </c>
      <c r="H32" s="21">
        <f t="shared" si="1"/>
        <v>26.009999999999998</v>
      </c>
      <c r="I32" s="21">
        <f t="shared" si="2"/>
        <v>10.959999999999999</v>
      </c>
      <c r="J32" s="283">
        <f t="shared" si="3"/>
        <v>0.42137639369473279</v>
      </c>
    </row>
    <row r="33" spans="4:10" x14ac:dyDescent="0.2">
      <c r="D33" s="252">
        <v>416</v>
      </c>
      <c r="E33" s="22">
        <v>8.91</v>
      </c>
      <c r="F33" s="248">
        <v>6</v>
      </c>
      <c r="G33" s="70">
        <v>1.34</v>
      </c>
      <c r="H33" s="22">
        <f t="shared" si="1"/>
        <v>16.25</v>
      </c>
      <c r="I33" s="22">
        <f t="shared" si="2"/>
        <v>7.34</v>
      </c>
      <c r="J33" s="284">
        <f t="shared" si="3"/>
        <v>0.45169230769230767</v>
      </c>
    </row>
    <row r="34" spans="4:10" x14ac:dyDescent="0.2">
      <c r="F34" s="166" t="s">
        <v>305</v>
      </c>
      <c r="G34" s="74" t="s">
        <v>759</v>
      </c>
      <c r="I34" s="55"/>
      <c r="J34" s="228" t="s">
        <v>759</v>
      </c>
    </row>
    <row r="35" spans="4:10" ht="15.75" x14ac:dyDescent="0.25">
      <c r="E35" s="37"/>
      <c r="F35" s="166" t="s">
        <v>306</v>
      </c>
      <c r="G35" s="281">
        <f>AVERAGE(G28:G33)</f>
        <v>1.3283333333333331</v>
      </c>
      <c r="H35" s="37"/>
      <c r="I35" s="279"/>
      <c r="J35" s="285">
        <f>AVERAGE(J28:J33)</f>
        <v>0.44711654995503552</v>
      </c>
    </row>
    <row r="36" spans="4:10" x14ac:dyDescent="0.2">
      <c r="F36" s="166" t="s">
        <v>307</v>
      </c>
      <c r="G36" t="s">
        <v>308</v>
      </c>
    </row>
    <row r="37" spans="4:10" x14ac:dyDescent="0.2">
      <c r="G37" t="s">
        <v>309</v>
      </c>
    </row>
    <row r="38" spans="4:10" x14ac:dyDescent="0.2">
      <c r="G38" t="s">
        <v>310</v>
      </c>
    </row>
    <row r="39" spans="4:10" x14ac:dyDescent="0.2">
      <c r="G39" t="s">
        <v>311</v>
      </c>
    </row>
  </sheetData>
  <mergeCells count="1">
    <mergeCell ref="E27:G27"/>
  </mergeCells>
  <hyperlinks>
    <hyperlink ref="I18" r:id="rId1"/>
  </hyperlink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3"/>
  <sheetViews>
    <sheetView workbookViewId="0">
      <selection activeCell="G40" sqref="G40"/>
    </sheetView>
  </sheetViews>
  <sheetFormatPr baseColWidth="10" defaultRowHeight="12.75" x14ac:dyDescent="0.2"/>
  <cols>
    <col min="3" max="3" width="12.140625" bestFit="1" customWidth="1"/>
    <col min="6" max="6" width="16.140625" bestFit="1" customWidth="1"/>
  </cols>
  <sheetData>
    <row r="1" spans="1:7" x14ac:dyDescent="0.2">
      <c r="A1" s="166" t="s">
        <v>970</v>
      </c>
    </row>
    <row r="2" spans="1:7" x14ac:dyDescent="0.2">
      <c r="A2" s="58" t="s">
        <v>969</v>
      </c>
      <c r="B2" s="58" t="s">
        <v>467</v>
      </c>
      <c r="C2" s="58" t="s">
        <v>883</v>
      </c>
      <c r="D2" s="58"/>
      <c r="E2" s="58" t="s">
        <v>888</v>
      </c>
      <c r="F2" s="58" t="s">
        <v>891</v>
      </c>
      <c r="G2" s="58" t="s">
        <v>918</v>
      </c>
    </row>
    <row r="3" spans="1:7" x14ac:dyDescent="0.2">
      <c r="A3">
        <v>0.25</v>
      </c>
      <c r="B3" s="166" t="s">
        <v>971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C8" sqref="C8"/>
    </sheetView>
  </sheetViews>
  <sheetFormatPr baseColWidth="10" defaultRowHeight="12.75" x14ac:dyDescent="0.2"/>
  <cols>
    <col min="2" max="2" width="14.28515625" customWidth="1"/>
    <col min="3" max="3" width="45.42578125" customWidth="1"/>
    <col min="4" max="4" width="21.5703125" customWidth="1"/>
    <col min="5" max="5" width="15.140625" customWidth="1"/>
    <col min="6" max="6" width="22.5703125" customWidth="1"/>
    <col min="7" max="7" width="44.7109375" customWidth="1"/>
  </cols>
  <sheetData>
    <row r="1" spans="1:9" x14ac:dyDescent="0.2">
      <c r="A1" s="166" t="s">
        <v>972</v>
      </c>
    </row>
    <row r="2" spans="1:9" x14ac:dyDescent="0.2">
      <c r="A2" s="58" t="s">
        <v>973</v>
      </c>
      <c r="B2" s="58" t="s">
        <v>467</v>
      </c>
      <c r="C2" s="58" t="s">
        <v>883</v>
      </c>
      <c r="D2" s="58"/>
      <c r="E2" s="58" t="s">
        <v>888</v>
      </c>
      <c r="F2" s="58" t="s">
        <v>891</v>
      </c>
      <c r="G2" s="58" t="s">
        <v>918</v>
      </c>
    </row>
    <row r="3" spans="1:9" s="5" customFormat="1" x14ac:dyDescent="0.2">
      <c r="A3" s="176">
        <v>0.1938</v>
      </c>
      <c r="B3" s="206" t="s">
        <v>974</v>
      </c>
      <c r="E3" s="176"/>
      <c r="F3" s="176"/>
    </row>
    <row r="4" spans="1:9" ht="15" x14ac:dyDescent="0.25">
      <c r="A4" s="55"/>
      <c r="B4" s="182" t="s">
        <v>975</v>
      </c>
      <c r="C4" s="199" t="s">
        <v>977</v>
      </c>
      <c r="E4" s="55">
        <v>55</v>
      </c>
      <c r="F4" s="182" t="s">
        <v>980</v>
      </c>
      <c r="G4" s="195" t="s">
        <v>981</v>
      </c>
    </row>
    <row r="5" spans="1:9" ht="15" x14ac:dyDescent="0.25">
      <c r="A5" s="55"/>
      <c r="B5" s="182" t="s">
        <v>976</v>
      </c>
      <c r="C5" s="199" t="s">
        <v>978</v>
      </c>
      <c r="E5" s="55"/>
      <c r="F5" s="55"/>
      <c r="G5" s="195" t="s">
        <v>982</v>
      </c>
    </row>
    <row r="6" spans="1:9" s="5" customFormat="1" x14ac:dyDescent="0.2">
      <c r="A6" s="176"/>
      <c r="B6" s="176"/>
      <c r="C6" s="157" t="s">
        <v>979</v>
      </c>
      <c r="E6" s="176"/>
      <c r="F6" s="176"/>
      <c r="G6" s="197" t="s">
        <v>983</v>
      </c>
    </row>
    <row r="7" spans="1:9" x14ac:dyDescent="0.2">
      <c r="A7" s="23"/>
    </row>
    <row r="8" spans="1:9" x14ac:dyDescent="0.2">
      <c r="A8" s="23"/>
      <c r="B8" s="201" t="s">
        <v>986</v>
      </c>
      <c r="C8" s="166" t="s">
        <v>989</v>
      </c>
      <c r="D8" s="178">
        <v>40840</v>
      </c>
      <c r="G8" s="195" t="s">
        <v>984</v>
      </c>
      <c r="I8" s="181" t="s">
        <v>991</v>
      </c>
    </row>
    <row r="9" spans="1:9" x14ac:dyDescent="0.2">
      <c r="A9" s="23"/>
      <c r="B9" s="201" t="s">
        <v>987</v>
      </c>
      <c r="C9" s="181" t="s">
        <v>990</v>
      </c>
      <c r="G9" s="195" t="s">
        <v>985</v>
      </c>
    </row>
    <row r="10" spans="1:9" x14ac:dyDescent="0.2">
      <c r="A10" s="23"/>
      <c r="B10" s="201" t="s">
        <v>988</v>
      </c>
    </row>
    <row r="11" spans="1:9" x14ac:dyDescent="0.2">
      <c r="A11" s="23"/>
      <c r="B11" s="201"/>
    </row>
    <row r="12" spans="1:9" x14ac:dyDescent="0.2">
      <c r="A12" s="23" t="s">
        <v>1289</v>
      </c>
    </row>
    <row r="13" spans="1:9" x14ac:dyDescent="0.2">
      <c r="A13" t="s">
        <v>314</v>
      </c>
    </row>
    <row r="14" spans="1:9" x14ac:dyDescent="0.2">
      <c r="A14" t="s">
        <v>315</v>
      </c>
    </row>
    <row r="15" spans="1:9" x14ac:dyDescent="0.2">
      <c r="A15" s="11" t="s">
        <v>316</v>
      </c>
      <c r="B15" s="20" t="s">
        <v>317</v>
      </c>
      <c r="C15" s="30"/>
      <c r="D15" s="20" t="s">
        <v>318</v>
      </c>
      <c r="E15" s="30"/>
      <c r="F15" s="20" t="s">
        <v>319</v>
      </c>
    </row>
    <row r="16" spans="1:9" x14ac:dyDescent="0.2">
      <c r="A16" s="17"/>
      <c r="B16" s="22" t="s">
        <v>839</v>
      </c>
      <c r="C16" s="52" t="s">
        <v>840</v>
      </c>
      <c r="D16" s="22" t="s">
        <v>841</v>
      </c>
      <c r="E16" s="52" t="s">
        <v>840</v>
      </c>
      <c r="F16" s="22" t="s">
        <v>320</v>
      </c>
    </row>
    <row r="17" spans="1:6" x14ac:dyDescent="0.2">
      <c r="A17" s="14">
        <v>1</v>
      </c>
      <c r="B17" s="21">
        <v>13</v>
      </c>
      <c r="C17" s="32">
        <v>312</v>
      </c>
      <c r="D17" s="21">
        <v>10</v>
      </c>
      <c r="E17" s="32">
        <v>240</v>
      </c>
      <c r="F17" s="21">
        <v>53</v>
      </c>
    </row>
    <row r="18" spans="1:6" x14ac:dyDescent="0.2">
      <c r="A18" s="14">
        <v>2</v>
      </c>
      <c r="B18" s="21">
        <v>14.9</v>
      </c>
      <c r="C18" s="32">
        <v>357.6</v>
      </c>
      <c r="D18" s="21">
        <v>16.8</v>
      </c>
      <c r="E18" s="32">
        <v>403.2</v>
      </c>
      <c r="F18" s="21">
        <v>51</v>
      </c>
    </row>
    <row r="19" spans="1:6" x14ac:dyDescent="0.2">
      <c r="A19" s="14">
        <v>3</v>
      </c>
      <c r="B19" s="21">
        <v>10</v>
      </c>
      <c r="C19" s="32">
        <v>240</v>
      </c>
      <c r="D19" s="21">
        <v>7.5</v>
      </c>
      <c r="E19" s="32">
        <v>180</v>
      </c>
      <c r="F19" s="21">
        <v>50.5</v>
      </c>
    </row>
    <row r="20" spans="1:6" x14ac:dyDescent="0.2">
      <c r="A20" s="14">
        <v>4</v>
      </c>
      <c r="B20" s="21">
        <v>28</v>
      </c>
      <c r="C20" s="32">
        <v>672</v>
      </c>
      <c r="D20" s="21">
        <v>17.5</v>
      </c>
      <c r="E20" s="32">
        <v>420</v>
      </c>
      <c r="F20" s="21">
        <v>39.5</v>
      </c>
    </row>
    <row r="21" spans="1:6" x14ac:dyDescent="0.2">
      <c r="A21" s="17">
        <v>5</v>
      </c>
      <c r="B21" s="22">
        <v>55</v>
      </c>
      <c r="C21" s="31">
        <v>1320</v>
      </c>
      <c r="D21" s="22">
        <v>51</v>
      </c>
      <c r="E21" s="31">
        <v>1224</v>
      </c>
      <c r="F21" s="22">
        <v>37</v>
      </c>
    </row>
  </sheetData>
  <phoneticPr fontId="0" type="noConversion"/>
  <hyperlinks>
    <hyperlink ref="C9" r:id="rId1"/>
    <hyperlink ref="I8" r:id="rId2"/>
  </hyperlinks>
  <pageMargins left="0.78740157499999996" right="0.78740157499999996" top="0.984251969" bottom="0.984251969" header="0.4921259845" footer="0.4921259845"/>
  <pageSetup paperSize="9" orientation="portrait" horizontalDpi="4294967293" verticalDpi="0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8" sqref="A8"/>
    </sheetView>
  </sheetViews>
  <sheetFormatPr baseColWidth="10" defaultRowHeight="12.75" x14ac:dyDescent="0.2"/>
  <cols>
    <col min="3" max="3" width="16.28515625" customWidth="1"/>
    <col min="6" max="6" width="16.140625" bestFit="1" customWidth="1"/>
  </cols>
  <sheetData>
    <row r="1" spans="1:8" x14ac:dyDescent="0.2">
      <c r="A1" s="166" t="s">
        <v>1290</v>
      </c>
    </row>
    <row r="2" spans="1:8" x14ac:dyDescent="0.2">
      <c r="A2" s="58" t="s">
        <v>1291</v>
      </c>
      <c r="B2" s="58" t="s">
        <v>467</v>
      </c>
      <c r="C2" s="58" t="s">
        <v>883</v>
      </c>
      <c r="D2" s="58"/>
      <c r="E2" s="58" t="s">
        <v>888</v>
      </c>
      <c r="F2" s="58" t="s">
        <v>891</v>
      </c>
      <c r="G2" s="58" t="s">
        <v>918</v>
      </c>
    </row>
    <row r="8" spans="1:8" x14ac:dyDescent="0.2">
      <c r="A8" s="23" t="s">
        <v>1300</v>
      </c>
    </row>
    <row r="9" spans="1:8" x14ac:dyDescent="0.2">
      <c r="A9" s="166" t="s">
        <v>1292</v>
      </c>
    </row>
    <row r="10" spans="1:8" x14ac:dyDescent="0.2">
      <c r="A10" s="255"/>
      <c r="B10" s="142"/>
      <c r="C10" s="228" t="s">
        <v>1294</v>
      </c>
      <c r="H10" s="177" t="s">
        <v>1301</v>
      </c>
    </row>
    <row r="11" spans="1:8" x14ac:dyDescent="0.2">
      <c r="A11" s="213"/>
      <c r="B11" s="3"/>
      <c r="C11" s="260" t="s">
        <v>1295</v>
      </c>
    </row>
    <row r="12" spans="1:8" x14ac:dyDescent="0.2">
      <c r="A12" s="232" t="s">
        <v>1293</v>
      </c>
      <c r="B12" s="5"/>
      <c r="C12" s="229">
        <v>31.33</v>
      </c>
      <c r="D12" s="166" t="s">
        <v>1296</v>
      </c>
    </row>
    <row r="13" spans="1:8" x14ac:dyDescent="0.2">
      <c r="D13" t="s">
        <v>1297</v>
      </c>
    </row>
    <row r="14" spans="1:8" x14ac:dyDescent="0.2">
      <c r="D14" t="s">
        <v>1298</v>
      </c>
    </row>
    <row r="15" spans="1:8" x14ac:dyDescent="0.2">
      <c r="D15" t="s">
        <v>1299</v>
      </c>
    </row>
  </sheetData>
  <hyperlinks>
    <hyperlink ref="H10" r:id="rId1"/>
  </hyperlink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F29" sqref="F29"/>
    </sheetView>
  </sheetViews>
  <sheetFormatPr baseColWidth="10" defaultRowHeight="12.75" x14ac:dyDescent="0.2"/>
  <cols>
    <col min="1" max="1" width="13.85546875" customWidth="1"/>
    <col min="2" max="2" width="9.28515625" customWidth="1"/>
    <col min="3" max="3" width="9.5703125" customWidth="1"/>
    <col min="4" max="4" width="9.140625" customWidth="1"/>
  </cols>
  <sheetData>
    <row r="1" spans="1:14" x14ac:dyDescent="0.2">
      <c r="A1" s="23" t="s">
        <v>312</v>
      </c>
    </row>
    <row r="2" spans="1:14" x14ac:dyDescent="0.2">
      <c r="A2" s="23" t="s">
        <v>313</v>
      </c>
    </row>
    <row r="3" spans="1:14" x14ac:dyDescent="0.2">
      <c r="D3" s="3"/>
      <c r="E3" s="3"/>
      <c r="F3" s="3"/>
    </row>
    <row r="4" spans="1:14" x14ac:dyDescent="0.2">
      <c r="A4" t="s">
        <v>321</v>
      </c>
      <c r="D4" s="20" t="s">
        <v>325</v>
      </c>
      <c r="E4" s="15"/>
      <c r="F4" s="3"/>
      <c r="L4" s="3"/>
      <c r="M4" s="3"/>
      <c r="N4" s="3"/>
    </row>
    <row r="5" spans="1:14" x14ac:dyDescent="0.2">
      <c r="D5" s="22">
        <v>0.2</v>
      </c>
      <c r="E5" s="3"/>
      <c r="F5" s="3"/>
      <c r="L5" s="3"/>
      <c r="M5" s="15"/>
      <c r="N5" s="3"/>
    </row>
    <row r="6" spans="1:14" x14ac:dyDescent="0.2">
      <c r="D6" s="3"/>
      <c r="E6" s="3"/>
      <c r="F6" s="3"/>
      <c r="L6" s="3"/>
      <c r="M6" s="15"/>
      <c r="N6" s="3"/>
    </row>
    <row r="7" spans="1:14" x14ac:dyDescent="0.2">
      <c r="L7" s="3"/>
      <c r="M7" s="3"/>
      <c r="N7" s="3"/>
    </row>
    <row r="8" spans="1:14" x14ac:dyDescent="0.2">
      <c r="A8" s="23" t="s">
        <v>322</v>
      </c>
      <c r="L8" s="3"/>
      <c r="M8" s="3"/>
      <c r="N8" s="3"/>
    </row>
    <row r="9" spans="1:14" x14ac:dyDescent="0.2">
      <c r="A9" s="23" t="s">
        <v>323</v>
      </c>
    </row>
    <row r="11" spans="1:14" x14ac:dyDescent="0.2">
      <c r="A11" t="s">
        <v>324</v>
      </c>
      <c r="E11" s="20" t="s">
        <v>325</v>
      </c>
      <c r="F11" s="13"/>
    </row>
    <row r="12" spans="1:14" x14ac:dyDescent="0.2">
      <c r="E12" s="21">
        <v>0.33329999999999999</v>
      </c>
      <c r="F12" s="16" t="s">
        <v>326</v>
      </c>
    </row>
    <row r="13" spans="1:14" x14ac:dyDescent="0.2">
      <c r="E13" s="22">
        <v>0.25</v>
      </c>
      <c r="F13" s="19" t="s">
        <v>327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1"/>
  <sheetViews>
    <sheetView workbookViewId="0">
      <selection activeCell="F8" sqref="F8"/>
    </sheetView>
  </sheetViews>
  <sheetFormatPr baseColWidth="10" defaultRowHeight="12.75" x14ac:dyDescent="0.2"/>
  <cols>
    <col min="1" max="1" width="18.140625" customWidth="1"/>
    <col min="2" max="2" width="13.7109375" customWidth="1"/>
    <col min="3" max="3" width="19.140625" bestFit="1" customWidth="1"/>
    <col min="4" max="4" width="16.7109375" customWidth="1"/>
    <col min="5" max="5" width="18.85546875" customWidth="1"/>
    <col min="6" max="6" width="17.140625" customWidth="1"/>
    <col min="7" max="7" width="13.7109375" customWidth="1"/>
    <col min="8" max="8" width="15.5703125" customWidth="1"/>
    <col min="9" max="9" width="17.140625" customWidth="1"/>
    <col min="10" max="11" width="14.5703125" customWidth="1"/>
    <col min="12" max="12" width="15" customWidth="1"/>
    <col min="13" max="13" width="16.85546875" customWidth="1"/>
    <col min="14" max="14" width="12.140625" bestFit="1" customWidth="1"/>
    <col min="15" max="15" width="12.7109375" bestFit="1" customWidth="1"/>
    <col min="16" max="16" width="15.85546875" bestFit="1" customWidth="1"/>
    <col min="17" max="17" width="16.5703125" customWidth="1"/>
    <col min="18" max="18" width="12.7109375" bestFit="1" customWidth="1"/>
    <col min="19" max="19" width="15" bestFit="1" customWidth="1"/>
  </cols>
  <sheetData>
    <row r="1" spans="1:28" x14ac:dyDescent="0.2">
      <c r="A1" s="166" t="s">
        <v>1304</v>
      </c>
    </row>
    <row r="2" spans="1:28" x14ac:dyDescent="0.2">
      <c r="A2" s="58" t="s">
        <v>1305</v>
      </c>
      <c r="B2" s="58" t="s">
        <v>467</v>
      </c>
      <c r="C2" s="58" t="s">
        <v>883</v>
      </c>
      <c r="D2" s="58"/>
      <c r="E2" s="58" t="s">
        <v>888</v>
      </c>
      <c r="F2" s="58" t="s">
        <v>891</v>
      </c>
      <c r="G2" s="58" t="s">
        <v>918</v>
      </c>
    </row>
    <row r="3" spans="1:28" x14ac:dyDescent="0.2">
      <c r="A3" s="182" t="s">
        <v>1343</v>
      </c>
      <c r="B3" s="166" t="s">
        <v>952</v>
      </c>
      <c r="C3" s="166" t="s">
        <v>1338</v>
      </c>
    </row>
    <row r="4" spans="1:28" x14ac:dyDescent="0.2">
      <c r="A4" s="55"/>
      <c r="C4" s="166" t="s">
        <v>1339</v>
      </c>
      <c r="E4" s="55">
        <v>42</v>
      </c>
      <c r="F4" s="182" t="s">
        <v>957</v>
      </c>
      <c r="G4" s="166" t="s">
        <v>1346</v>
      </c>
    </row>
    <row r="5" spans="1:28" x14ac:dyDescent="0.2">
      <c r="A5" s="182" t="s">
        <v>1344</v>
      </c>
      <c r="B5" s="319" t="s">
        <v>1345</v>
      </c>
      <c r="C5" s="319" t="s">
        <v>1345</v>
      </c>
      <c r="D5" s="55"/>
      <c r="E5" s="319" t="s">
        <v>1345</v>
      </c>
      <c r="F5" s="319" t="s">
        <v>1345</v>
      </c>
      <c r="G5" s="166" t="s">
        <v>1347</v>
      </c>
    </row>
    <row r="6" spans="1:28" x14ac:dyDescent="0.2">
      <c r="C6" s="166"/>
      <c r="F6" s="166"/>
    </row>
    <row r="7" spans="1:28" x14ac:dyDescent="0.2">
      <c r="C7" s="166"/>
      <c r="F7" s="166"/>
    </row>
    <row r="9" spans="1:28" x14ac:dyDescent="0.2">
      <c r="A9" s="23" t="s">
        <v>1338</v>
      </c>
    </row>
    <row r="10" spans="1:28" x14ac:dyDescent="0.2">
      <c r="A10" s="23" t="s">
        <v>1340</v>
      </c>
      <c r="D10" s="194"/>
    </row>
    <row r="11" spans="1:28" s="58" customFormat="1" x14ac:dyDescent="0.2">
      <c r="A11" s="310" t="s">
        <v>785</v>
      </c>
      <c r="B11" s="58" t="s">
        <v>214</v>
      </c>
      <c r="C11" s="58" t="s">
        <v>215</v>
      </c>
      <c r="D11" s="58" t="s">
        <v>216</v>
      </c>
      <c r="E11" s="58" t="s">
        <v>218</v>
      </c>
      <c r="F11" s="58" t="s">
        <v>220</v>
      </c>
      <c r="G11" s="58" t="s">
        <v>221</v>
      </c>
      <c r="H11" s="58" t="s">
        <v>1326</v>
      </c>
      <c r="I11" s="58" t="s">
        <v>1341</v>
      </c>
      <c r="J11" s="310" t="s">
        <v>222</v>
      </c>
      <c r="K11" s="310" t="s">
        <v>859</v>
      </c>
      <c r="L11" s="58" t="s">
        <v>222</v>
      </c>
      <c r="M11" s="58" t="s">
        <v>1328</v>
      </c>
      <c r="N11" s="58" t="s">
        <v>1330</v>
      </c>
      <c r="O11" s="58" t="s">
        <v>1330</v>
      </c>
      <c r="P11" s="58" t="s">
        <v>1330</v>
      </c>
      <c r="Q11" s="315" t="s">
        <v>1334</v>
      </c>
      <c r="R11" s="315" t="s">
        <v>1334</v>
      </c>
      <c r="S11" s="315" t="s">
        <v>1334</v>
      </c>
      <c r="T11" s="315" t="s">
        <v>1337</v>
      </c>
      <c r="U11" s="58" t="s">
        <v>214</v>
      </c>
      <c r="V11" s="58" t="s">
        <v>215</v>
      </c>
      <c r="W11" s="58" t="s">
        <v>216</v>
      </c>
      <c r="X11" s="308" t="s">
        <v>224</v>
      </c>
      <c r="Y11" s="308" t="s">
        <v>225</v>
      </c>
      <c r="Z11" s="308" t="s">
        <v>221</v>
      </c>
      <c r="AA11" s="308" t="s">
        <v>786</v>
      </c>
      <c r="AB11" s="308" t="s">
        <v>807</v>
      </c>
    </row>
    <row r="12" spans="1:28" s="58" customFormat="1" x14ac:dyDescent="0.2">
      <c r="B12" s="58" t="s">
        <v>1324</v>
      </c>
      <c r="C12" s="58" t="s">
        <v>222</v>
      </c>
      <c r="D12" s="58" t="s">
        <v>222</v>
      </c>
      <c r="E12" s="58" t="s">
        <v>222</v>
      </c>
      <c r="F12" s="58" t="s">
        <v>222</v>
      </c>
      <c r="G12" s="58" t="s">
        <v>222</v>
      </c>
      <c r="H12" s="58" t="s">
        <v>1327</v>
      </c>
      <c r="I12" s="58" t="s">
        <v>1342</v>
      </c>
      <c r="J12" s="310" t="s">
        <v>229</v>
      </c>
      <c r="K12" s="310" t="s">
        <v>1329</v>
      </c>
      <c r="L12" s="58" t="s">
        <v>230</v>
      </c>
      <c r="M12" s="58" t="s">
        <v>1329</v>
      </c>
      <c r="N12" s="58" t="s">
        <v>1331</v>
      </c>
      <c r="O12" s="58" t="s">
        <v>1332</v>
      </c>
      <c r="P12" s="58" t="s">
        <v>1333</v>
      </c>
      <c r="Q12" s="315" t="s">
        <v>215</v>
      </c>
      <c r="R12" s="315" t="s">
        <v>220</v>
      </c>
      <c r="S12" s="315" t="s">
        <v>216</v>
      </c>
      <c r="T12" s="315"/>
      <c r="U12" s="58" t="s">
        <v>1325</v>
      </c>
      <c r="V12" s="58" t="s">
        <v>231</v>
      </c>
      <c r="W12" s="58" t="s">
        <v>231</v>
      </c>
      <c r="X12" s="308" t="s">
        <v>231</v>
      </c>
      <c r="Y12" s="308" t="s">
        <v>231</v>
      </c>
      <c r="Z12" s="308" t="s">
        <v>231</v>
      </c>
      <c r="AA12" s="308" t="s">
        <v>1306</v>
      </c>
      <c r="AB12" s="308" t="s">
        <v>789</v>
      </c>
    </row>
    <row r="13" spans="1:28" s="55" customFormat="1" x14ac:dyDescent="0.2">
      <c r="A13" s="55" t="s">
        <v>245</v>
      </c>
      <c r="B13" s="55">
        <v>6.23</v>
      </c>
      <c r="C13" s="55">
        <v>1.01</v>
      </c>
      <c r="D13" s="55">
        <v>1.93</v>
      </c>
      <c r="E13" s="55">
        <v>8.1</v>
      </c>
      <c r="F13" s="55">
        <v>3.24</v>
      </c>
      <c r="G13" s="55">
        <v>21.17</v>
      </c>
      <c r="H13" s="55">
        <f>C13+D13+F13</f>
        <v>6.18</v>
      </c>
      <c r="I13" s="312">
        <f>G13/H13</f>
        <v>3.4255663430420715</v>
      </c>
      <c r="J13" s="55">
        <v>11.91</v>
      </c>
      <c r="K13" s="312">
        <f>J13/I20</f>
        <v>3.7816729920614036</v>
      </c>
      <c r="L13" s="55">
        <v>9.26</v>
      </c>
      <c r="M13" s="312">
        <f>H13-K13</f>
        <v>2.3983270079385961</v>
      </c>
      <c r="N13" s="312">
        <f>H13/C13</f>
        <v>6.1188118811881189</v>
      </c>
      <c r="O13" s="312">
        <f>H13/F13</f>
        <v>1.9074074074074072</v>
      </c>
      <c r="P13" s="312">
        <f>H13/D13</f>
        <v>3.2020725388601035</v>
      </c>
      <c r="Q13" s="302">
        <f>M13/N13</f>
        <v>0.39195959191229485</v>
      </c>
      <c r="R13" s="302">
        <f>M13/O13</f>
        <v>1.2573753245503321</v>
      </c>
      <c r="S13" s="302">
        <f>M13/P13</f>
        <v>0.74899209147596935</v>
      </c>
      <c r="T13" s="302">
        <f>S13/(Q13+R13)</f>
        <v>0.45411764705882346</v>
      </c>
      <c r="U13" s="55">
        <v>1.46</v>
      </c>
      <c r="V13" s="55">
        <v>0.26</v>
      </c>
      <c r="W13" s="55">
        <v>1.31</v>
      </c>
      <c r="X13" s="131">
        <v>0.73999999999999932</v>
      </c>
      <c r="Y13" s="131">
        <v>0.96</v>
      </c>
      <c r="Z13" s="131">
        <v>4.84</v>
      </c>
      <c r="AA13" s="131">
        <v>4.55</v>
      </c>
      <c r="AB13" s="131">
        <v>28.2</v>
      </c>
    </row>
    <row r="14" spans="1:28" s="55" customFormat="1" x14ac:dyDescent="0.2">
      <c r="A14" s="55" t="s">
        <v>245</v>
      </c>
      <c r="B14" s="55">
        <v>7.05</v>
      </c>
      <c r="C14" s="55">
        <v>1.1100000000000001</v>
      </c>
      <c r="D14" s="55">
        <v>1.35</v>
      </c>
      <c r="E14" s="55">
        <v>8.36</v>
      </c>
      <c r="F14" s="55">
        <v>2.58</v>
      </c>
      <c r="G14" s="55">
        <v>21.01</v>
      </c>
      <c r="H14" s="55">
        <f>C14+D14+F14</f>
        <v>5.04</v>
      </c>
      <c r="I14" s="312">
        <f t="shared" ref="I14:I18" si="0">G14/H14</f>
        <v>4.1686507936507935</v>
      </c>
      <c r="J14" s="55">
        <v>7.96</v>
      </c>
      <c r="K14" s="312">
        <f>J14/I20</f>
        <v>2.5274657444843638</v>
      </c>
      <c r="L14" s="55">
        <v>13.05</v>
      </c>
      <c r="M14" s="312">
        <f t="shared" ref="M14:M18" si="1">H14-K14</f>
        <v>2.5125342555156363</v>
      </c>
      <c r="N14" s="312">
        <f t="shared" ref="N14:N18" si="2">H14/C14</f>
        <v>4.5405405405405403</v>
      </c>
      <c r="O14" s="312">
        <f t="shared" ref="O14:O18" si="3">H14/F14</f>
        <v>1.9534883720930232</v>
      </c>
      <c r="P14" s="312">
        <f t="shared" ref="P14:P18" si="4">H14/D14</f>
        <v>3.7333333333333329</v>
      </c>
      <c r="Q14" s="302">
        <f t="shared" ref="Q14:Q18" si="5">M14/N14</f>
        <v>0.55335575865522946</v>
      </c>
      <c r="R14" s="302">
        <f t="shared" ref="R14:R18" si="6">M14/O14</f>
        <v>1.28617824984729</v>
      </c>
      <c r="S14" s="302">
        <f t="shared" ref="S14:S18" si="7">M14/P14</f>
        <v>0.67300024701311689</v>
      </c>
      <c r="T14" s="302">
        <f t="shared" ref="T14:T18" si="8">S14/(Q14+R14)</f>
        <v>0.36585365853658536</v>
      </c>
      <c r="U14" s="55">
        <v>1.34</v>
      </c>
      <c r="V14" s="55">
        <v>0.25</v>
      </c>
      <c r="W14" s="55">
        <v>1.02</v>
      </c>
      <c r="X14" s="131">
        <v>0.64</v>
      </c>
      <c r="Y14" s="131">
        <v>0.66</v>
      </c>
      <c r="Z14" s="131">
        <v>4</v>
      </c>
      <c r="AA14" s="131">
        <v>4.8</v>
      </c>
      <c r="AB14" s="131">
        <v>27.8</v>
      </c>
    </row>
    <row r="15" spans="1:28" s="55" customFormat="1" x14ac:dyDescent="0.2">
      <c r="A15" s="55" t="s">
        <v>245</v>
      </c>
      <c r="B15" s="55">
        <v>2.84</v>
      </c>
      <c r="C15" s="55">
        <v>0.41</v>
      </c>
      <c r="D15" s="55">
        <v>1.79</v>
      </c>
      <c r="E15" s="55">
        <v>3.68</v>
      </c>
      <c r="F15" s="55">
        <v>4.67</v>
      </c>
      <c r="G15" s="55">
        <v>13.76</v>
      </c>
      <c r="H15" s="55">
        <f t="shared" ref="H15:H18" si="9">C15+D15+F15</f>
        <v>6.87</v>
      </c>
      <c r="I15" s="312">
        <f t="shared" si="0"/>
        <v>2.0029112081513829</v>
      </c>
      <c r="J15" s="55">
        <v>7.29</v>
      </c>
      <c r="K15" s="312">
        <f>J15/I20</f>
        <v>2.3147267936295242</v>
      </c>
      <c r="L15" s="55">
        <v>6.47</v>
      </c>
      <c r="M15" s="312">
        <f t="shared" si="1"/>
        <v>4.5552732063704759</v>
      </c>
      <c r="N15" s="312">
        <f t="shared" si="2"/>
        <v>16.756097560975611</v>
      </c>
      <c r="O15" s="312">
        <f t="shared" si="3"/>
        <v>1.4710920770877944</v>
      </c>
      <c r="P15" s="312">
        <f t="shared" si="4"/>
        <v>3.8379888268156424</v>
      </c>
      <c r="Q15" s="302">
        <f t="shared" si="5"/>
        <v>0.27185764404831075</v>
      </c>
      <c r="R15" s="302">
        <f t="shared" si="6"/>
        <v>3.0965248724527106</v>
      </c>
      <c r="S15" s="302">
        <f t="shared" si="7"/>
        <v>1.1868906898694545</v>
      </c>
      <c r="T15" s="302">
        <f t="shared" si="8"/>
        <v>0.35236220472440943</v>
      </c>
      <c r="U15" s="55">
        <v>0.63</v>
      </c>
      <c r="V15" s="55">
        <v>0.10000000000000053</v>
      </c>
      <c r="W15" s="55">
        <v>0.99</v>
      </c>
      <c r="X15" s="131">
        <v>0.33</v>
      </c>
      <c r="Y15" s="131">
        <v>1.01</v>
      </c>
      <c r="Z15" s="131">
        <v>3.11</v>
      </c>
      <c r="AA15" s="131">
        <v>4.5999999999999996</v>
      </c>
      <c r="AB15" s="131">
        <v>23.9</v>
      </c>
    </row>
    <row r="16" spans="1:28" s="55" customFormat="1" x14ac:dyDescent="0.2">
      <c r="A16" s="55" t="s">
        <v>245</v>
      </c>
      <c r="B16" s="55">
        <v>3.27</v>
      </c>
      <c r="C16" s="55">
        <v>0.45</v>
      </c>
      <c r="D16" s="55">
        <v>2.2799999999999998</v>
      </c>
      <c r="E16" s="55">
        <v>11.18</v>
      </c>
      <c r="F16" s="55">
        <v>4.4000000000000004</v>
      </c>
      <c r="G16" s="55">
        <v>21.86</v>
      </c>
      <c r="H16" s="55">
        <f t="shared" si="9"/>
        <v>7.1300000000000008</v>
      </c>
      <c r="I16" s="312">
        <f t="shared" si="0"/>
        <v>3.0659186535764373</v>
      </c>
      <c r="J16" s="55">
        <v>13.32</v>
      </c>
      <c r="K16" s="312">
        <f>J16/I20</f>
        <v>4.2293773513230812</v>
      </c>
      <c r="L16" s="55">
        <v>8.5399999999999991</v>
      </c>
      <c r="M16" s="312">
        <f t="shared" si="1"/>
        <v>2.9006226486769195</v>
      </c>
      <c r="N16" s="312">
        <f t="shared" si="2"/>
        <v>15.844444444444445</v>
      </c>
      <c r="O16" s="312">
        <f t="shared" si="3"/>
        <v>1.6204545454545456</v>
      </c>
      <c r="P16" s="312">
        <f t="shared" si="4"/>
        <v>3.1271929824561409</v>
      </c>
      <c r="Q16" s="302">
        <f t="shared" si="5"/>
        <v>0.1830687506177579</v>
      </c>
      <c r="R16" s="302">
        <f t="shared" si="6"/>
        <v>1.7900055615958548</v>
      </c>
      <c r="S16" s="302">
        <f t="shared" si="7"/>
        <v>0.92754833646330648</v>
      </c>
      <c r="T16" s="302">
        <f t="shared" si="8"/>
        <v>0.47010309278350509</v>
      </c>
      <c r="U16" s="55">
        <v>0.77999999999999936</v>
      </c>
      <c r="V16" s="55">
        <v>0.10999999999999943</v>
      </c>
      <c r="W16" s="55">
        <v>1.47</v>
      </c>
      <c r="X16" s="131">
        <v>1.02</v>
      </c>
      <c r="Y16" s="131">
        <v>1.26</v>
      </c>
      <c r="Z16" s="131">
        <v>4.67</v>
      </c>
      <c r="AA16" s="131">
        <v>4.5</v>
      </c>
      <c r="AB16" s="131">
        <v>23.7</v>
      </c>
    </row>
    <row r="17" spans="1:28" s="55" customFormat="1" x14ac:dyDescent="0.2">
      <c r="A17" s="55" t="s">
        <v>245</v>
      </c>
      <c r="B17" s="55">
        <v>7.18</v>
      </c>
      <c r="C17" s="55">
        <v>0.94</v>
      </c>
      <c r="D17" s="55">
        <v>3.09</v>
      </c>
      <c r="E17" s="55">
        <v>6.16</v>
      </c>
      <c r="F17" s="55">
        <v>5.88</v>
      </c>
      <c r="G17" s="55">
        <v>24.46</v>
      </c>
      <c r="H17" s="55">
        <f t="shared" si="9"/>
        <v>9.91</v>
      </c>
      <c r="I17" s="312">
        <f t="shared" si="0"/>
        <v>2.4682139253279516</v>
      </c>
      <c r="J17" s="55">
        <v>10.61</v>
      </c>
      <c r="K17" s="312">
        <f>J17/I20</f>
        <v>3.3688959232385804</v>
      </c>
      <c r="L17" s="55">
        <v>13.85</v>
      </c>
      <c r="M17" s="312">
        <f t="shared" si="1"/>
        <v>6.5411040767614193</v>
      </c>
      <c r="N17" s="312">
        <f t="shared" si="2"/>
        <v>10.542553191489363</v>
      </c>
      <c r="O17" s="312">
        <f t="shared" si="3"/>
        <v>1.685374149659864</v>
      </c>
      <c r="P17" s="312">
        <f t="shared" si="4"/>
        <v>3.2071197411003238</v>
      </c>
      <c r="Q17" s="302">
        <f t="shared" si="5"/>
        <v>0.62044781353741008</v>
      </c>
      <c r="R17" s="302">
        <f t="shared" si="6"/>
        <v>3.8810990889361396</v>
      </c>
      <c r="S17" s="302">
        <f t="shared" si="7"/>
        <v>2.0395571742878693</v>
      </c>
      <c r="T17" s="302">
        <f t="shared" si="8"/>
        <v>0.45307917888563054</v>
      </c>
      <c r="U17" s="55">
        <v>1.68</v>
      </c>
      <c r="V17" s="55">
        <v>0.26</v>
      </c>
      <c r="W17" s="55">
        <v>2.21</v>
      </c>
      <c r="X17" s="131">
        <v>0.57999999999999996</v>
      </c>
      <c r="Y17" s="131">
        <v>2.1</v>
      </c>
      <c r="Z17" s="131">
        <v>7.03</v>
      </c>
      <c r="AA17" s="131">
        <v>5.05</v>
      </c>
      <c r="AB17" s="131">
        <v>29.7</v>
      </c>
    </row>
    <row r="18" spans="1:28" s="55" customFormat="1" x14ac:dyDescent="0.2">
      <c r="A18" s="55" t="s">
        <v>245</v>
      </c>
      <c r="B18" s="55">
        <v>5.23</v>
      </c>
      <c r="C18" s="55">
        <v>0.5</v>
      </c>
      <c r="D18" s="55">
        <v>1.67</v>
      </c>
      <c r="E18" s="55">
        <v>9.4499999999999993</v>
      </c>
      <c r="F18" s="55">
        <v>3.28</v>
      </c>
      <c r="G18" s="55">
        <v>20.52</v>
      </c>
      <c r="H18" s="55">
        <f t="shared" si="9"/>
        <v>5.4499999999999993</v>
      </c>
      <c r="I18" s="312">
        <f t="shared" si="0"/>
        <v>3.7651376146788995</v>
      </c>
      <c r="J18" s="55">
        <v>9.68</v>
      </c>
      <c r="K18" s="312">
        <f>J18/I20</f>
        <v>3.0736015586191763</v>
      </c>
      <c r="L18" s="55">
        <v>10.84</v>
      </c>
      <c r="M18" s="312">
        <f t="shared" si="1"/>
        <v>2.376398441380823</v>
      </c>
      <c r="N18" s="312">
        <f t="shared" si="2"/>
        <v>10.899999999999999</v>
      </c>
      <c r="O18" s="312">
        <f t="shared" si="3"/>
        <v>1.6615853658536583</v>
      </c>
      <c r="P18" s="312">
        <f t="shared" si="4"/>
        <v>3.2634730538922154</v>
      </c>
      <c r="Q18" s="302">
        <f t="shared" si="5"/>
        <v>0.2180182056312682</v>
      </c>
      <c r="R18" s="302">
        <f t="shared" si="6"/>
        <v>1.4301994289411193</v>
      </c>
      <c r="S18" s="302">
        <f t="shared" si="7"/>
        <v>0.72818080680843567</v>
      </c>
      <c r="T18" s="302">
        <f t="shared" si="8"/>
        <v>0.44179894179894175</v>
      </c>
      <c r="U18" s="55">
        <v>1.21</v>
      </c>
      <c r="V18" s="55">
        <v>0.14999999999999947</v>
      </c>
      <c r="W18" s="55">
        <v>1.28</v>
      </c>
      <c r="X18" s="131">
        <v>0.96</v>
      </c>
      <c r="Y18" s="131">
        <v>1.05</v>
      </c>
      <c r="Z18" s="131">
        <v>4.72</v>
      </c>
      <c r="AA18" s="131">
        <v>4.45</v>
      </c>
      <c r="AB18" s="131">
        <v>27.8</v>
      </c>
    </row>
    <row r="19" spans="1:28" s="55" customFormat="1" x14ac:dyDescent="0.2">
      <c r="I19" s="313" t="s">
        <v>759</v>
      </c>
      <c r="T19" s="315" t="s">
        <v>759</v>
      </c>
    </row>
    <row r="20" spans="1:28" s="55" customFormat="1" x14ac:dyDescent="0.2">
      <c r="I20" s="314">
        <f>AVERAGE(I13:I18)</f>
        <v>3.1493997564045895</v>
      </c>
      <c r="P20" s="55" t="s">
        <v>1335</v>
      </c>
      <c r="Q20" s="29" t="s">
        <v>1336</v>
      </c>
      <c r="T20" s="316">
        <f>AVERAGE(T13:T18)</f>
        <v>0.4228857872979826</v>
      </c>
    </row>
    <row r="21" spans="1:28" s="55" customFormat="1" x14ac:dyDescent="0.2">
      <c r="A21" s="311" t="s">
        <v>1316</v>
      </c>
    </row>
    <row r="22" spans="1:28" s="55" customFormat="1" x14ac:dyDescent="0.2"/>
    <row r="23" spans="1:28" s="58" customFormat="1" x14ac:dyDescent="0.2">
      <c r="A23" s="58" t="s">
        <v>41</v>
      </c>
      <c r="B23" s="58" t="s">
        <v>1319</v>
      </c>
      <c r="C23" s="58" t="s">
        <v>42</v>
      </c>
      <c r="D23" s="58" t="s">
        <v>807</v>
      </c>
      <c r="E23" s="58" t="s">
        <v>222</v>
      </c>
      <c r="F23" s="58" t="s">
        <v>216</v>
      </c>
      <c r="G23" s="58" t="s">
        <v>220</v>
      </c>
      <c r="H23" s="58" t="s">
        <v>218</v>
      </c>
    </row>
    <row r="24" spans="1:28" s="58" customFormat="1" x14ac:dyDescent="0.2">
      <c r="B24" s="58" t="s">
        <v>1320</v>
      </c>
      <c r="C24" s="58" t="s">
        <v>1311</v>
      </c>
      <c r="D24" s="58" t="s">
        <v>43</v>
      </c>
      <c r="E24" s="58" t="s">
        <v>44</v>
      </c>
      <c r="F24" s="58" t="s">
        <v>231</v>
      </c>
      <c r="G24" s="58" t="s">
        <v>231</v>
      </c>
      <c r="H24" s="58" t="s">
        <v>231</v>
      </c>
    </row>
    <row r="25" spans="1:28" s="55" customFormat="1" x14ac:dyDescent="0.2">
      <c r="A25" s="55">
        <v>7</v>
      </c>
      <c r="B25" s="55">
        <v>1</v>
      </c>
      <c r="C25" s="55">
        <v>3.9</v>
      </c>
      <c r="D25" s="55">
        <v>18.399999999999999</v>
      </c>
      <c r="E25" s="55">
        <v>5.7</v>
      </c>
      <c r="F25" s="55">
        <v>0.59</v>
      </c>
      <c r="G25" s="55">
        <v>0.68</v>
      </c>
      <c r="H25" s="55">
        <v>0.27</v>
      </c>
    </row>
    <row r="26" spans="1:28" s="55" customFormat="1" x14ac:dyDescent="0.2">
      <c r="A26" s="55">
        <v>9</v>
      </c>
      <c r="B26" s="55">
        <v>1</v>
      </c>
      <c r="C26" s="55">
        <v>3.3</v>
      </c>
      <c r="D26" s="55">
        <v>20.7</v>
      </c>
      <c r="E26" s="55">
        <v>4.01</v>
      </c>
      <c r="F26" s="55">
        <v>0.49</v>
      </c>
      <c r="G26" s="55">
        <v>0.3</v>
      </c>
      <c r="H26" s="55">
        <v>0.21</v>
      </c>
    </row>
    <row r="27" spans="1:28" s="55" customFormat="1" x14ac:dyDescent="0.2">
      <c r="A27" s="55">
        <v>12</v>
      </c>
      <c r="B27" s="55">
        <v>1</v>
      </c>
      <c r="C27" s="55">
        <v>5.65</v>
      </c>
      <c r="D27" s="55">
        <v>31.4</v>
      </c>
      <c r="E27" s="55">
        <v>15.19</v>
      </c>
      <c r="F27" s="55">
        <v>1.78</v>
      </c>
      <c r="G27" s="55">
        <v>1.72</v>
      </c>
      <c r="H27" s="55">
        <v>0.62</v>
      </c>
    </row>
    <row r="28" spans="1:28" s="55" customFormat="1" x14ac:dyDescent="0.2">
      <c r="A28" s="55">
        <v>15</v>
      </c>
      <c r="B28" s="55">
        <v>1</v>
      </c>
      <c r="C28" s="55">
        <v>3.45</v>
      </c>
      <c r="D28" s="55">
        <v>15.8</v>
      </c>
      <c r="E28" s="55">
        <v>4.12</v>
      </c>
      <c r="F28" s="55">
        <v>0.35</v>
      </c>
      <c r="G28" s="55">
        <v>0.42</v>
      </c>
      <c r="H28" s="55">
        <v>0.22</v>
      </c>
    </row>
    <row r="29" spans="1:28" s="55" customFormat="1" x14ac:dyDescent="0.2">
      <c r="A29" s="55">
        <v>16</v>
      </c>
      <c r="B29" s="55">
        <v>1</v>
      </c>
      <c r="C29" s="55">
        <v>2.9</v>
      </c>
      <c r="D29" s="55">
        <v>18.8</v>
      </c>
      <c r="E29" s="55">
        <v>1.99</v>
      </c>
      <c r="F29" s="55">
        <v>0.26</v>
      </c>
      <c r="G29" s="55">
        <v>0.06</v>
      </c>
      <c r="H29" s="55">
        <v>0.1800000000000006</v>
      </c>
    </row>
    <row r="30" spans="1:28" s="55" customFormat="1" x14ac:dyDescent="0.2">
      <c r="A30" s="55">
        <v>26</v>
      </c>
      <c r="B30" s="55">
        <v>1</v>
      </c>
      <c r="C30" s="55">
        <v>4.55</v>
      </c>
      <c r="D30" s="55">
        <v>36.200000000000003</v>
      </c>
      <c r="E30" s="55">
        <v>8.93</v>
      </c>
      <c r="F30" s="55">
        <v>1.33</v>
      </c>
      <c r="G30" s="55">
        <v>0.7</v>
      </c>
      <c r="H30" s="55">
        <v>0.59</v>
      </c>
    </row>
    <row r="31" spans="1:28" s="55" customFormat="1" x14ac:dyDescent="0.2">
      <c r="A31" s="55">
        <v>27</v>
      </c>
      <c r="B31" s="55">
        <v>1</v>
      </c>
      <c r="C31" s="55">
        <v>6.05</v>
      </c>
      <c r="D31" s="55">
        <v>35.9</v>
      </c>
      <c r="E31" s="55">
        <v>15.56</v>
      </c>
      <c r="F31" s="55">
        <v>1.95</v>
      </c>
      <c r="G31" s="55">
        <v>1.65</v>
      </c>
      <c r="H31" s="55">
        <v>0.77</v>
      </c>
    </row>
    <row r="32" spans="1:28" s="55" customFormat="1" x14ac:dyDescent="0.2">
      <c r="A32" s="55">
        <v>29</v>
      </c>
      <c r="B32" s="55">
        <v>1</v>
      </c>
      <c r="C32" s="55">
        <v>5.2</v>
      </c>
      <c r="D32" s="55">
        <v>35.4</v>
      </c>
      <c r="E32" s="55">
        <v>12.5</v>
      </c>
      <c r="F32" s="55">
        <v>1.54</v>
      </c>
      <c r="G32" s="55">
        <v>1.61</v>
      </c>
      <c r="H32" s="55">
        <v>0.76000000000000068</v>
      </c>
    </row>
    <row r="33" spans="1:20" s="55" customFormat="1" x14ac:dyDescent="0.2">
      <c r="A33" s="55">
        <v>31</v>
      </c>
      <c r="B33" s="55">
        <v>1</v>
      </c>
      <c r="C33" s="55">
        <v>3.9</v>
      </c>
      <c r="D33" s="55">
        <v>15.5</v>
      </c>
      <c r="E33" s="55">
        <v>4.3499999999999996</v>
      </c>
      <c r="F33" s="55">
        <v>0.45</v>
      </c>
      <c r="G33" s="55">
        <v>0.21</v>
      </c>
      <c r="H33" s="55">
        <v>0.3199999999999994</v>
      </c>
    </row>
    <row r="34" spans="1:20" s="55" customFormat="1" x14ac:dyDescent="0.2">
      <c r="A34" s="55">
        <v>41</v>
      </c>
      <c r="B34" s="55">
        <v>1</v>
      </c>
      <c r="C34" s="55">
        <v>5.0999999999999996</v>
      </c>
      <c r="D34" s="55">
        <v>36.9</v>
      </c>
      <c r="E34" s="55">
        <v>15.59</v>
      </c>
      <c r="F34" s="55">
        <v>1.78</v>
      </c>
      <c r="G34" s="55">
        <v>1.63</v>
      </c>
      <c r="H34" s="55">
        <v>1.17</v>
      </c>
    </row>
    <row r="35" spans="1:20" s="55" customFormat="1" x14ac:dyDescent="0.2"/>
    <row r="36" spans="1:20" s="55" customFormat="1" x14ac:dyDescent="0.2">
      <c r="A36" s="23" t="s">
        <v>842</v>
      </c>
      <c r="B36"/>
      <c r="C36"/>
      <c r="D36"/>
      <c r="E36" s="62"/>
      <c r="F36" s="62"/>
      <c r="G36"/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1:20" s="55" customFormat="1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1:20" s="58" customFormat="1" x14ac:dyDescent="0.2">
      <c r="A38" s="310" t="s">
        <v>785</v>
      </c>
      <c r="B38" s="58" t="s">
        <v>214</v>
      </c>
      <c r="C38" s="58" t="s">
        <v>215</v>
      </c>
      <c r="D38" s="58" t="s">
        <v>216</v>
      </c>
      <c r="E38" s="58" t="s">
        <v>218</v>
      </c>
      <c r="F38" s="58" t="s">
        <v>220</v>
      </c>
      <c r="G38" s="58" t="s">
        <v>222</v>
      </c>
      <c r="H38" s="58" t="s">
        <v>793</v>
      </c>
      <c r="I38" s="317" t="s">
        <v>792</v>
      </c>
      <c r="J38" s="58" t="s">
        <v>214</v>
      </c>
      <c r="K38" s="58" t="s">
        <v>215</v>
      </c>
      <c r="L38" s="58" t="s">
        <v>216</v>
      </c>
      <c r="M38" s="58" t="s">
        <v>797</v>
      </c>
      <c r="N38" s="308" t="s">
        <v>224</v>
      </c>
      <c r="O38" s="58" t="s">
        <v>225</v>
      </c>
      <c r="P38" s="58" t="s">
        <v>798</v>
      </c>
      <c r="Q38" s="58" t="s">
        <v>221</v>
      </c>
      <c r="R38" s="308" t="s">
        <v>786</v>
      </c>
      <c r="S38" s="317" t="s">
        <v>791</v>
      </c>
    </row>
    <row r="39" spans="1:20" s="58" customFormat="1" x14ac:dyDescent="0.2">
      <c r="B39" s="58" t="s">
        <v>1324</v>
      </c>
      <c r="C39" s="58" t="s">
        <v>222</v>
      </c>
      <c r="D39" s="58" t="s">
        <v>222</v>
      </c>
      <c r="E39" s="58" t="s">
        <v>222</v>
      </c>
      <c r="F39" s="58" t="s">
        <v>222</v>
      </c>
      <c r="G39" s="58" t="s">
        <v>229</v>
      </c>
      <c r="I39" s="317"/>
      <c r="J39" s="58" t="s">
        <v>1325</v>
      </c>
      <c r="K39" s="58" t="s">
        <v>231</v>
      </c>
      <c r="L39" s="58" t="s">
        <v>231</v>
      </c>
      <c r="M39" s="58" t="s">
        <v>231</v>
      </c>
      <c r="N39" s="308" t="s">
        <v>231</v>
      </c>
      <c r="O39" s="58" t="s">
        <v>231</v>
      </c>
      <c r="P39" s="58" t="s">
        <v>799</v>
      </c>
      <c r="Q39" s="58" t="s">
        <v>790</v>
      </c>
      <c r="R39" s="308" t="s">
        <v>789</v>
      </c>
      <c r="S39" s="317"/>
    </row>
    <row r="40" spans="1:20" s="55" customFormat="1" x14ac:dyDescent="0.2">
      <c r="A40" s="55" t="s">
        <v>245</v>
      </c>
      <c r="B40" s="55">
        <v>6.23</v>
      </c>
      <c r="C40" s="55">
        <v>1.01</v>
      </c>
      <c r="D40" s="55">
        <v>1.93</v>
      </c>
      <c r="E40" s="55">
        <v>8.1</v>
      </c>
      <c r="F40" s="55">
        <v>3.24</v>
      </c>
      <c r="G40" s="55">
        <v>11.91</v>
      </c>
      <c r="H40" s="55">
        <f>G40-G48</f>
        <v>11.399000000000001</v>
      </c>
      <c r="I40" s="318">
        <f>R40/H40</f>
        <v>0.39915782086147905</v>
      </c>
      <c r="J40" s="55">
        <v>1.46</v>
      </c>
      <c r="K40" s="55">
        <v>0.26</v>
      </c>
      <c r="L40" s="55">
        <v>1.31</v>
      </c>
      <c r="M40" s="55">
        <f t="shared" ref="M40:M45" si="10">SUM(J40:L40)</f>
        <v>3.0300000000000002</v>
      </c>
      <c r="N40" s="131">
        <v>0.73999999999999932</v>
      </c>
      <c r="O40" s="55">
        <v>0.96</v>
      </c>
      <c r="P40" s="312">
        <f t="shared" ref="P40:P45" si="11">(O40*100)/M40</f>
        <v>31.683168316831679</v>
      </c>
      <c r="Q40" s="55">
        <f t="shared" ref="Q40:Q45" si="12">J40+K40+L40+O40</f>
        <v>3.99</v>
      </c>
      <c r="R40" s="131">
        <v>4.55</v>
      </c>
      <c r="S40" s="318">
        <f t="shared" ref="S40:S45" si="13">R40/Q40</f>
        <v>1.1403508771929824</v>
      </c>
    </row>
    <row r="41" spans="1:20" s="55" customFormat="1" x14ac:dyDescent="0.2">
      <c r="A41" s="55" t="s">
        <v>245</v>
      </c>
      <c r="B41" s="55">
        <v>7.05</v>
      </c>
      <c r="C41" s="55">
        <v>1.1100000000000001</v>
      </c>
      <c r="D41" s="55">
        <v>1.35</v>
      </c>
      <c r="E41" s="55">
        <v>8.36</v>
      </c>
      <c r="F41" s="55">
        <v>2.58</v>
      </c>
      <c r="G41" s="55">
        <v>7.96</v>
      </c>
      <c r="H41" s="55">
        <f>G41-G48</f>
        <v>7.4489999999999998</v>
      </c>
      <c r="I41" s="318">
        <f t="shared" ref="I41:I45" si="14">R41/H41</f>
        <v>0.64438179621425695</v>
      </c>
      <c r="J41" s="55">
        <v>1.34</v>
      </c>
      <c r="K41" s="55">
        <v>0.25</v>
      </c>
      <c r="L41" s="55">
        <v>1.02</v>
      </c>
      <c r="M41" s="55">
        <f t="shared" si="10"/>
        <v>2.6100000000000003</v>
      </c>
      <c r="N41" s="131">
        <v>0.64</v>
      </c>
      <c r="O41" s="55">
        <v>0.66</v>
      </c>
      <c r="P41" s="312">
        <f t="shared" si="11"/>
        <v>25.287356321839077</v>
      </c>
      <c r="Q41" s="55">
        <f t="shared" si="12"/>
        <v>3.2700000000000005</v>
      </c>
      <c r="R41" s="131">
        <v>4.8</v>
      </c>
      <c r="S41" s="318">
        <f t="shared" si="13"/>
        <v>1.4678899082568804</v>
      </c>
    </row>
    <row r="42" spans="1:20" s="55" customFormat="1" x14ac:dyDescent="0.2">
      <c r="A42" s="55" t="s">
        <v>245</v>
      </c>
      <c r="B42" s="55">
        <v>2.84</v>
      </c>
      <c r="C42" s="55">
        <v>0.41</v>
      </c>
      <c r="D42" s="55">
        <v>1.79</v>
      </c>
      <c r="E42" s="55">
        <v>3.68</v>
      </c>
      <c r="F42" s="55">
        <v>4.67</v>
      </c>
      <c r="G42" s="55">
        <v>7.29</v>
      </c>
      <c r="H42" s="55">
        <f>G42-G48</f>
        <v>6.7789999999999999</v>
      </c>
      <c r="I42" s="318">
        <f t="shared" si="14"/>
        <v>0.67856616020061955</v>
      </c>
      <c r="J42" s="55">
        <v>0.63</v>
      </c>
      <c r="K42" s="55">
        <v>0.10000000000000053</v>
      </c>
      <c r="L42" s="55">
        <v>0.99</v>
      </c>
      <c r="M42" s="55">
        <f t="shared" si="10"/>
        <v>1.7200000000000006</v>
      </c>
      <c r="N42" s="131">
        <v>0.33</v>
      </c>
      <c r="O42" s="55">
        <v>1.01</v>
      </c>
      <c r="P42" s="312">
        <f t="shared" si="11"/>
        <v>58.720930232558118</v>
      </c>
      <c r="Q42" s="55">
        <f t="shared" si="12"/>
        <v>2.7300000000000004</v>
      </c>
      <c r="R42" s="131">
        <v>4.5999999999999996</v>
      </c>
      <c r="S42" s="318">
        <f t="shared" si="13"/>
        <v>1.6849816849816845</v>
      </c>
    </row>
    <row r="43" spans="1:20" s="55" customFormat="1" x14ac:dyDescent="0.2">
      <c r="A43" s="55" t="s">
        <v>245</v>
      </c>
      <c r="B43" s="55">
        <v>3.27</v>
      </c>
      <c r="C43" s="55">
        <v>0.45</v>
      </c>
      <c r="D43" s="55">
        <v>2.2799999999999998</v>
      </c>
      <c r="E43" s="55">
        <v>11.18</v>
      </c>
      <c r="F43" s="55">
        <v>4.4000000000000004</v>
      </c>
      <c r="G43" s="55">
        <v>13.32</v>
      </c>
      <c r="H43" s="55">
        <f>G43-G48</f>
        <v>12.809000000000001</v>
      </c>
      <c r="I43" s="318">
        <f t="shared" si="14"/>
        <v>0.35131548130220935</v>
      </c>
      <c r="J43" s="55">
        <v>0.77999999999999936</v>
      </c>
      <c r="K43" s="55">
        <v>0.10999999999999943</v>
      </c>
      <c r="L43" s="55">
        <v>1.47</v>
      </c>
      <c r="M43" s="55">
        <f t="shared" si="10"/>
        <v>2.3599999999999985</v>
      </c>
      <c r="N43" s="131">
        <v>1.02</v>
      </c>
      <c r="O43" s="55">
        <v>1.26</v>
      </c>
      <c r="P43" s="312">
        <f t="shared" si="11"/>
        <v>53.38983050847461</v>
      </c>
      <c r="Q43" s="55">
        <f t="shared" si="12"/>
        <v>3.6199999999999983</v>
      </c>
      <c r="R43" s="131">
        <v>4.5</v>
      </c>
      <c r="S43" s="318">
        <f t="shared" si="13"/>
        <v>1.2430939226519342</v>
      </c>
    </row>
    <row r="44" spans="1:20" s="55" customFormat="1" x14ac:dyDescent="0.2">
      <c r="A44" s="55" t="s">
        <v>245</v>
      </c>
      <c r="B44" s="55">
        <v>7.18</v>
      </c>
      <c r="C44" s="55">
        <v>0.94</v>
      </c>
      <c r="D44" s="55">
        <v>3.09</v>
      </c>
      <c r="E44" s="55">
        <v>6.16</v>
      </c>
      <c r="F44" s="55">
        <v>5.88</v>
      </c>
      <c r="G44" s="55">
        <v>10.61</v>
      </c>
      <c r="H44" s="55">
        <f>G44-G48</f>
        <v>10.099</v>
      </c>
      <c r="I44" s="318">
        <f t="shared" si="14"/>
        <v>0.50004950985246066</v>
      </c>
      <c r="J44" s="55">
        <v>1.68</v>
      </c>
      <c r="K44" s="55">
        <v>0.26</v>
      </c>
      <c r="L44" s="55">
        <v>2.21</v>
      </c>
      <c r="M44" s="55">
        <f t="shared" si="10"/>
        <v>4.1500000000000004</v>
      </c>
      <c r="N44" s="131">
        <v>0.57999999999999996</v>
      </c>
      <c r="O44" s="55">
        <v>2.1</v>
      </c>
      <c r="P44" s="312">
        <f t="shared" si="11"/>
        <v>50.602409638554214</v>
      </c>
      <c r="Q44" s="55">
        <f t="shared" si="12"/>
        <v>6.25</v>
      </c>
      <c r="R44" s="131">
        <v>5.05</v>
      </c>
      <c r="S44" s="318">
        <f t="shared" si="13"/>
        <v>0.80799999999999994</v>
      </c>
    </row>
    <row r="45" spans="1:20" s="55" customFormat="1" x14ac:dyDescent="0.2">
      <c r="A45" s="55" t="s">
        <v>245</v>
      </c>
      <c r="B45" s="55">
        <v>5.23</v>
      </c>
      <c r="C45" s="55">
        <v>0.5</v>
      </c>
      <c r="D45" s="55">
        <v>1.67</v>
      </c>
      <c r="E45" s="55">
        <v>9.4499999999999993</v>
      </c>
      <c r="F45" s="55">
        <v>3.28</v>
      </c>
      <c r="G45" s="55">
        <v>9.68</v>
      </c>
      <c r="H45" s="55">
        <f>G45-G48</f>
        <v>9.1690000000000005</v>
      </c>
      <c r="I45" s="318">
        <f t="shared" si="14"/>
        <v>0.485331006652852</v>
      </c>
      <c r="J45" s="55">
        <v>1.21</v>
      </c>
      <c r="K45" s="55">
        <v>0.14999999999999947</v>
      </c>
      <c r="L45" s="55">
        <v>1.28</v>
      </c>
      <c r="M45" s="55">
        <f t="shared" si="10"/>
        <v>2.6399999999999997</v>
      </c>
      <c r="N45" s="131">
        <v>0.96</v>
      </c>
      <c r="O45" s="55">
        <v>1.05</v>
      </c>
      <c r="P45" s="312">
        <f t="shared" si="11"/>
        <v>39.77272727272728</v>
      </c>
      <c r="Q45" s="55">
        <f t="shared" si="12"/>
        <v>3.6899999999999995</v>
      </c>
      <c r="R45" s="131">
        <v>4.45</v>
      </c>
      <c r="S45" s="318">
        <f t="shared" si="13"/>
        <v>1.2059620596205964</v>
      </c>
    </row>
    <row r="46" spans="1:20" s="55" customFormat="1" x14ac:dyDescent="0.2">
      <c r="A46"/>
      <c r="B46"/>
      <c r="C46"/>
      <c r="D46"/>
      <c r="E46"/>
      <c r="F46"/>
      <c r="G46"/>
      <c r="H46"/>
      <c r="I46" s="128"/>
      <c r="J46"/>
      <c r="K46"/>
      <c r="L46"/>
      <c r="M46"/>
      <c r="N46"/>
      <c r="O46"/>
      <c r="P46"/>
      <c r="Q46"/>
      <c r="R46"/>
      <c r="S46" s="128"/>
      <c r="T46"/>
    </row>
    <row r="47" spans="1:20" x14ac:dyDescent="0.2">
      <c r="G47" s="98" t="s">
        <v>794</v>
      </c>
      <c r="I47" s="129" t="s">
        <v>759</v>
      </c>
      <c r="P47" s="62" t="s">
        <v>759</v>
      </c>
      <c r="S47" s="129" t="s">
        <v>759</v>
      </c>
    </row>
    <row r="48" spans="1:20" x14ac:dyDescent="0.2">
      <c r="G48">
        <v>0.51100000000000001</v>
      </c>
      <c r="I48" s="130">
        <f>AVERAGE(I40:I45)</f>
        <v>0.50980029584731301</v>
      </c>
      <c r="P48" s="96">
        <f>AVERAGE(P40:P45)</f>
        <v>43.242737048497496</v>
      </c>
      <c r="R48" s="96">
        <f>AVERAGE(S40:S45)</f>
        <v>1.2583797421173462</v>
      </c>
      <c r="S48" s="130">
        <v>1.2583797421173462</v>
      </c>
    </row>
    <row r="50" spans="1:13" x14ac:dyDescent="0.2">
      <c r="G50" t="s">
        <v>795</v>
      </c>
    </row>
    <row r="51" spans="1:13" x14ac:dyDescent="0.2">
      <c r="G51" t="s">
        <v>796</v>
      </c>
    </row>
    <row r="54" spans="1:13" x14ac:dyDescent="0.2">
      <c r="A54" s="90" t="s">
        <v>1349</v>
      </c>
      <c r="B54" s="3"/>
      <c r="C54" s="3"/>
      <c r="D54" s="3"/>
      <c r="E54" s="3"/>
      <c r="F54" s="3"/>
      <c r="G54" s="3"/>
      <c r="H54" s="3"/>
      <c r="I54" s="3"/>
      <c r="J54" s="3"/>
      <c r="K54" s="3"/>
    </row>
    <row r="55" spans="1:13" x14ac:dyDescent="0.2">
      <c r="A55" s="23" t="s">
        <v>1348</v>
      </c>
      <c r="B55" s="3"/>
      <c r="C55" s="406" t="s">
        <v>768</v>
      </c>
      <c r="D55" s="406"/>
      <c r="E55" s="3" t="s">
        <v>769</v>
      </c>
      <c r="F55" s="3"/>
      <c r="G55" s="3"/>
      <c r="H55" s="320" t="s">
        <v>1350</v>
      </c>
      <c r="I55" s="3"/>
      <c r="J55" s="3"/>
      <c r="K55" s="3"/>
    </row>
    <row r="56" spans="1:13" x14ac:dyDescent="0.2">
      <c r="C56" t="s">
        <v>766</v>
      </c>
      <c r="D56" t="s">
        <v>767</v>
      </c>
      <c r="E56" t="s">
        <v>770</v>
      </c>
    </row>
    <row r="57" spans="1:13" x14ac:dyDescent="0.2">
      <c r="B57" t="s">
        <v>763</v>
      </c>
      <c r="C57">
        <v>3.4</v>
      </c>
      <c r="D57">
        <v>3.9</v>
      </c>
      <c r="E57">
        <v>53.4</v>
      </c>
    </row>
    <row r="58" spans="1:13" x14ac:dyDescent="0.2">
      <c r="A58" t="s">
        <v>760</v>
      </c>
      <c r="B58" t="s">
        <v>764</v>
      </c>
      <c r="C58">
        <v>6.2</v>
      </c>
      <c r="D58">
        <v>1.7</v>
      </c>
      <c r="E58" s="62">
        <v>21.5</v>
      </c>
      <c r="F58" s="62" t="s">
        <v>771</v>
      </c>
    </row>
    <row r="59" spans="1:13" x14ac:dyDescent="0.2">
      <c r="A59" t="s">
        <v>761</v>
      </c>
      <c r="B59" t="s">
        <v>765</v>
      </c>
      <c r="C59">
        <v>6.1</v>
      </c>
      <c r="D59">
        <v>1.6</v>
      </c>
      <c r="E59">
        <v>20.78</v>
      </c>
    </row>
    <row r="60" spans="1:13" x14ac:dyDescent="0.2">
      <c r="A60" t="s">
        <v>762</v>
      </c>
    </row>
    <row r="62" spans="1:13" x14ac:dyDescent="0.2">
      <c r="A62" s="23" t="s">
        <v>349</v>
      </c>
    </row>
    <row r="63" spans="1:13" x14ac:dyDescent="0.2">
      <c r="A63" s="23" t="s">
        <v>1089</v>
      </c>
    </row>
    <row r="64" spans="1:13" x14ac:dyDescent="0.2">
      <c r="A64" t="s">
        <v>290</v>
      </c>
      <c r="B64" t="s">
        <v>96</v>
      </c>
      <c r="C64" t="s">
        <v>773</v>
      </c>
      <c r="D64" t="s">
        <v>774</v>
      </c>
      <c r="E64" t="s">
        <v>775</v>
      </c>
      <c r="F64" t="s">
        <v>775</v>
      </c>
      <c r="G64" t="s">
        <v>776</v>
      </c>
      <c r="H64" t="s">
        <v>777</v>
      </c>
      <c r="I64" t="s">
        <v>803</v>
      </c>
      <c r="J64" t="s">
        <v>804</v>
      </c>
      <c r="K64" s="39" t="s">
        <v>801</v>
      </c>
      <c r="L64" s="39" t="s">
        <v>781</v>
      </c>
      <c r="M64" t="s">
        <v>802</v>
      </c>
    </row>
    <row r="65" spans="1:14" x14ac:dyDescent="0.2">
      <c r="B65" t="s">
        <v>772</v>
      </c>
      <c r="C65" t="s">
        <v>292</v>
      </c>
      <c r="D65" t="s">
        <v>292</v>
      </c>
      <c r="E65" t="s">
        <v>292</v>
      </c>
      <c r="F65" t="s">
        <v>292</v>
      </c>
      <c r="G65" t="s">
        <v>292</v>
      </c>
      <c r="H65" t="s">
        <v>778</v>
      </c>
      <c r="I65" t="s">
        <v>292</v>
      </c>
      <c r="J65" t="s">
        <v>292</v>
      </c>
      <c r="K65" s="39" t="s">
        <v>780</v>
      </c>
      <c r="L65" s="39"/>
      <c r="M65" t="s">
        <v>780</v>
      </c>
    </row>
    <row r="66" spans="1:14" x14ac:dyDescent="0.2">
      <c r="A66">
        <v>63</v>
      </c>
      <c r="B66">
        <v>7.8</v>
      </c>
      <c r="C66">
        <v>23</v>
      </c>
      <c r="D66">
        <v>6.3</v>
      </c>
      <c r="E66" s="325">
        <v>1.35</v>
      </c>
      <c r="F66" s="83">
        <f>(D66*43.24)/100</f>
        <v>2.7241199999999997</v>
      </c>
      <c r="G66">
        <v>17</v>
      </c>
      <c r="H66">
        <v>0.16</v>
      </c>
      <c r="I66" s="83">
        <f t="shared" ref="I66:I76" si="15">C66+E66+G66</f>
        <v>41.35</v>
      </c>
      <c r="J66" s="83">
        <f>G66+F66+C66</f>
        <v>42.724119999999999</v>
      </c>
      <c r="K66" s="128">
        <f t="shared" ref="K66:K76" si="16">B66/I66</f>
        <v>0.18863361547762997</v>
      </c>
      <c r="L66" s="130">
        <f>AVERAGE(K66:K76)</f>
        <v>0.19324351872799903</v>
      </c>
      <c r="M66" s="83">
        <f>B66/J66</f>
        <v>0.18256666257842175</v>
      </c>
      <c r="N66" s="96">
        <f>AVERAGE(M66:M76)</f>
        <v>0.18623541373899852</v>
      </c>
    </row>
    <row r="67" spans="1:14" x14ac:dyDescent="0.2">
      <c r="A67">
        <v>75</v>
      </c>
      <c r="B67">
        <v>7</v>
      </c>
      <c r="C67">
        <v>17</v>
      </c>
      <c r="D67">
        <v>5.7</v>
      </c>
      <c r="E67" s="325">
        <f>(D67*21.5)/100</f>
        <v>1.2255</v>
      </c>
      <c r="F67" s="83">
        <f t="shared" ref="F67:F76" si="17">(D67*43.24)/100</f>
        <v>2.46468</v>
      </c>
      <c r="G67">
        <v>16</v>
      </c>
      <c r="H67">
        <v>0.17</v>
      </c>
      <c r="I67" s="83">
        <f t="shared" si="15"/>
        <v>34.225499999999997</v>
      </c>
      <c r="J67" s="83">
        <f t="shared" ref="J67:J76" si="18">G67+F67+C67</f>
        <v>35.464680000000001</v>
      </c>
      <c r="K67" s="128">
        <f t="shared" si="16"/>
        <v>0.20452586521745483</v>
      </c>
      <c r="L67" s="39"/>
      <c r="M67" s="83">
        <f t="shared" ref="M67:M76" si="19">B67/J67</f>
        <v>0.1973794772714712</v>
      </c>
    </row>
    <row r="68" spans="1:14" x14ac:dyDescent="0.2">
      <c r="A68">
        <v>105</v>
      </c>
      <c r="B68">
        <v>6.4</v>
      </c>
      <c r="C68">
        <v>16</v>
      </c>
      <c r="D68">
        <v>7.6</v>
      </c>
      <c r="E68" s="325">
        <f t="shared" ref="E68:E76" si="20">(D68*21.5)/100</f>
        <v>1.6340000000000001</v>
      </c>
      <c r="F68" s="83">
        <f t="shared" si="17"/>
        <v>3.2862400000000003</v>
      </c>
      <c r="G68">
        <v>16</v>
      </c>
      <c r="H68">
        <v>0.23</v>
      </c>
      <c r="I68" s="83">
        <f t="shared" si="15"/>
        <v>33.634</v>
      </c>
      <c r="J68" s="83">
        <f t="shared" si="18"/>
        <v>35.286239999999999</v>
      </c>
      <c r="K68" s="128">
        <f t="shared" si="16"/>
        <v>0.19028364155319022</v>
      </c>
      <c r="L68" s="39"/>
      <c r="M68" s="83">
        <f t="shared" si="19"/>
        <v>0.18137381596905763</v>
      </c>
    </row>
    <row r="69" spans="1:14" x14ac:dyDescent="0.2">
      <c r="A69">
        <v>208</v>
      </c>
      <c r="B69">
        <v>7.1</v>
      </c>
      <c r="C69">
        <v>21</v>
      </c>
      <c r="D69">
        <v>6.7</v>
      </c>
      <c r="E69" s="325">
        <f t="shared" si="20"/>
        <v>1.4405000000000001</v>
      </c>
      <c r="F69" s="83">
        <f t="shared" si="17"/>
        <v>2.8970800000000003</v>
      </c>
      <c r="G69">
        <v>20</v>
      </c>
      <c r="H69">
        <v>0.15</v>
      </c>
      <c r="I69" s="83">
        <f t="shared" si="15"/>
        <v>42.4405</v>
      </c>
      <c r="J69" s="83">
        <f t="shared" si="18"/>
        <v>43.897080000000003</v>
      </c>
      <c r="K69" s="128">
        <f t="shared" si="16"/>
        <v>0.16729303377669913</v>
      </c>
      <c r="L69" s="39"/>
      <c r="M69" s="83">
        <f t="shared" si="19"/>
        <v>0.16174196552481393</v>
      </c>
    </row>
    <row r="70" spans="1:14" x14ac:dyDescent="0.2">
      <c r="A70">
        <v>309</v>
      </c>
      <c r="B70">
        <v>6.6</v>
      </c>
      <c r="C70">
        <v>16</v>
      </c>
      <c r="D70">
        <v>3.9</v>
      </c>
      <c r="E70" s="325">
        <f t="shared" si="20"/>
        <v>0.83849999999999991</v>
      </c>
      <c r="F70" s="83">
        <f t="shared" si="17"/>
        <v>1.6863599999999999</v>
      </c>
      <c r="G70">
        <v>15</v>
      </c>
      <c r="H70">
        <v>0.14000000000000001</v>
      </c>
      <c r="I70" s="83">
        <f t="shared" si="15"/>
        <v>31.8385</v>
      </c>
      <c r="J70" s="83">
        <f t="shared" si="18"/>
        <v>32.686360000000001</v>
      </c>
      <c r="K70" s="128">
        <f t="shared" si="16"/>
        <v>0.20729619799927759</v>
      </c>
      <c r="L70" s="39"/>
      <c r="M70" s="83">
        <f t="shared" si="19"/>
        <v>0.20191908796207347</v>
      </c>
    </row>
    <row r="71" spans="1:14" x14ac:dyDescent="0.2">
      <c r="A71">
        <v>329</v>
      </c>
      <c r="B71">
        <v>6.4</v>
      </c>
      <c r="C71">
        <v>13</v>
      </c>
      <c r="D71">
        <v>7.2</v>
      </c>
      <c r="E71" s="325">
        <f t="shared" si="20"/>
        <v>1.548</v>
      </c>
      <c r="F71" s="83">
        <f t="shared" si="17"/>
        <v>3.1132800000000005</v>
      </c>
      <c r="G71">
        <v>13</v>
      </c>
      <c r="H71">
        <v>0.28999999999999998</v>
      </c>
      <c r="I71" s="83">
        <f t="shared" si="15"/>
        <v>27.548000000000002</v>
      </c>
      <c r="J71" s="83">
        <f t="shared" si="18"/>
        <v>29.11328</v>
      </c>
      <c r="K71" s="128">
        <f t="shared" si="16"/>
        <v>0.2323217656454189</v>
      </c>
      <c r="L71" s="39"/>
      <c r="M71" s="83">
        <f t="shared" si="19"/>
        <v>0.21983094999945044</v>
      </c>
    </row>
    <row r="72" spans="1:14" x14ac:dyDescent="0.2">
      <c r="A72">
        <v>339</v>
      </c>
      <c r="B72">
        <v>7.9</v>
      </c>
      <c r="C72">
        <v>27</v>
      </c>
      <c r="D72">
        <v>6.9</v>
      </c>
      <c r="E72" s="325">
        <f t="shared" si="20"/>
        <v>1.4835</v>
      </c>
      <c r="F72" s="83">
        <f t="shared" si="17"/>
        <v>2.9835600000000007</v>
      </c>
      <c r="G72">
        <v>21</v>
      </c>
      <c r="H72">
        <v>0.15</v>
      </c>
      <c r="I72" s="83">
        <f t="shared" si="15"/>
        <v>49.483499999999999</v>
      </c>
      <c r="J72" s="83">
        <f t="shared" si="18"/>
        <v>50.983559999999997</v>
      </c>
      <c r="K72" s="128">
        <f t="shared" si="16"/>
        <v>0.15964917598795558</v>
      </c>
      <c r="L72" s="39"/>
      <c r="M72" s="83">
        <f t="shared" si="19"/>
        <v>0.15495190998823935</v>
      </c>
    </row>
    <row r="73" spans="1:14" x14ac:dyDescent="0.2">
      <c r="A73">
        <v>385</v>
      </c>
      <c r="B73">
        <v>7.6</v>
      </c>
      <c r="C73">
        <v>24</v>
      </c>
      <c r="D73">
        <v>6.8</v>
      </c>
      <c r="E73" s="325">
        <f t="shared" si="20"/>
        <v>1.462</v>
      </c>
      <c r="F73" s="83">
        <f t="shared" si="17"/>
        <v>2.9403199999999998</v>
      </c>
      <c r="G73">
        <v>18</v>
      </c>
      <c r="H73">
        <v>0.15</v>
      </c>
      <c r="I73" s="83">
        <f t="shared" si="15"/>
        <v>43.462000000000003</v>
      </c>
      <c r="J73" s="83">
        <f t="shared" si="18"/>
        <v>44.94032</v>
      </c>
      <c r="K73" s="128">
        <f t="shared" si="16"/>
        <v>0.17486539965947262</v>
      </c>
      <c r="L73" s="39"/>
      <c r="M73" s="83">
        <f t="shared" si="19"/>
        <v>0.16911317053372116</v>
      </c>
    </row>
    <row r="74" spans="1:14" x14ac:dyDescent="0.2">
      <c r="A74">
        <v>386</v>
      </c>
      <c r="B74">
        <v>7.4</v>
      </c>
      <c r="C74">
        <v>24</v>
      </c>
      <c r="D74">
        <v>7.4</v>
      </c>
      <c r="E74" s="325">
        <f t="shared" si="20"/>
        <v>1.591</v>
      </c>
      <c r="F74" s="83">
        <f t="shared" si="17"/>
        <v>3.1997600000000004</v>
      </c>
      <c r="G74">
        <v>19</v>
      </c>
      <c r="H74">
        <v>0.17</v>
      </c>
      <c r="I74" s="83">
        <f t="shared" si="15"/>
        <v>44.591000000000001</v>
      </c>
      <c r="J74" s="83">
        <f t="shared" si="18"/>
        <v>46.199759999999998</v>
      </c>
      <c r="K74" s="128">
        <f t="shared" si="16"/>
        <v>0.16595277073848982</v>
      </c>
      <c r="L74" s="39"/>
      <c r="M74" s="83">
        <f t="shared" si="19"/>
        <v>0.16017399224584719</v>
      </c>
    </row>
    <row r="75" spans="1:14" x14ac:dyDescent="0.2">
      <c r="A75">
        <v>416</v>
      </c>
      <c r="B75">
        <v>6.5</v>
      </c>
      <c r="C75">
        <v>15</v>
      </c>
      <c r="D75">
        <v>5.4</v>
      </c>
      <c r="E75" s="325">
        <f t="shared" si="20"/>
        <v>1.161</v>
      </c>
      <c r="F75" s="83">
        <f t="shared" si="17"/>
        <v>2.3349600000000006</v>
      </c>
      <c r="G75">
        <v>15</v>
      </c>
      <c r="H75">
        <v>0.17</v>
      </c>
      <c r="I75" s="83">
        <f t="shared" si="15"/>
        <v>31.161000000000001</v>
      </c>
      <c r="J75" s="83">
        <f t="shared" si="18"/>
        <v>32.334960000000002</v>
      </c>
      <c r="K75" s="128">
        <f t="shared" si="16"/>
        <v>0.20859407592824364</v>
      </c>
      <c r="L75" s="39"/>
      <c r="M75" s="83">
        <f t="shared" si="19"/>
        <v>0.20102081462293442</v>
      </c>
    </row>
    <row r="76" spans="1:14" x14ac:dyDescent="0.2">
      <c r="A76">
        <v>525</v>
      </c>
      <c r="B76">
        <v>6.8</v>
      </c>
      <c r="C76">
        <v>14</v>
      </c>
      <c r="D76">
        <v>4.9000000000000004</v>
      </c>
      <c r="E76" s="325">
        <f t="shared" si="20"/>
        <v>1.0535000000000001</v>
      </c>
      <c r="F76" s="83">
        <f t="shared" si="17"/>
        <v>2.1187600000000004</v>
      </c>
      <c r="G76">
        <v>15</v>
      </c>
      <c r="H76">
        <v>0.19</v>
      </c>
      <c r="I76" s="83">
        <f t="shared" si="15"/>
        <v>30.0535</v>
      </c>
      <c r="J76" s="83">
        <f t="shared" si="18"/>
        <v>31.118760000000002</v>
      </c>
      <c r="K76" s="128">
        <f t="shared" si="16"/>
        <v>0.22626316402415692</v>
      </c>
      <c r="L76" s="39"/>
      <c r="M76" s="83">
        <f t="shared" si="19"/>
        <v>0.21851770443295296</v>
      </c>
    </row>
    <row r="78" spans="1:14" x14ac:dyDescent="0.2">
      <c r="E78" s="62" t="s">
        <v>782</v>
      </c>
      <c r="F78" s="62" t="s">
        <v>782</v>
      </c>
      <c r="H78" s="62" t="s">
        <v>779</v>
      </c>
    </row>
    <row r="79" spans="1:14" x14ac:dyDescent="0.2">
      <c r="E79" s="62" t="s">
        <v>783</v>
      </c>
      <c r="F79" s="62" t="s">
        <v>800</v>
      </c>
    </row>
    <row r="80" spans="1:14" x14ac:dyDescent="0.2">
      <c r="E80" s="62" t="s">
        <v>784</v>
      </c>
      <c r="F80" s="62" t="s">
        <v>784</v>
      </c>
    </row>
    <row r="81" spans="5:6" x14ac:dyDescent="0.2">
      <c r="E81" s="62"/>
      <c r="F81" s="62"/>
    </row>
  </sheetData>
  <mergeCells count="1">
    <mergeCell ref="C55:D55"/>
  </mergeCells>
  <phoneticPr fontId="0" type="noConversion"/>
  <hyperlinks>
    <hyperlink ref="H55" r:id="rId1"/>
  </hyperlinks>
  <pageMargins left="0.78740157499999996" right="0.78740157499999996" top="0.984251969" bottom="0.984251969" header="0.4921259845" footer="0.4921259845"/>
  <pageSetup paperSize="9" orientation="portrait" horizontalDpi="4294967293" verticalDpi="0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A9" sqref="A9"/>
    </sheetView>
  </sheetViews>
  <sheetFormatPr baseColWidth="10" defaultRowHeight="12.75" x14ac:dyDescent="0.2"/>
  <cols>
    <col min="1" max="1" width="32.140625" customWidth="1"/>
    <col min="2" max="2" width="14.5703125" customWidth="1"/>
    <col min="4" max="4" width="17.140625" customWidth="1"/>
    <col min="6" max="6" width="16.140625" bestFit="1" customWidth="1"/>
  </cols>
  <sheetData>
    <row r="1" spans="1:7" x14ac:dyDescent="0.2">
      <c r="A1" s="166" t="s">
        <v>1175</v>
      </c>
    </row>
    <row r="2" spans="1:7" x14ac:dyDescent="0.2">
      <c r="A2" s="23" t="s">
        <v>1176</v>
      </c>
      <c r="B2" s="58" t="s">
        <v>467</v>
      </c>
      <c r="C2" s="58" t="s">
        <v>883</v>
      </c>
      <c r="D2" s="58"/>
      <c r="E2" s="58" t="s">
        <v>888</v>
      </c>
      <c r="F2" s="58" t="s">
        <v>891</v>
      </c>
      <c r="G2" s="58" t="s">
        <v>918</v>
      </c>
    </row>
    <row r="3" spans="1:7" x14ac:dyDescent="0.2">
      <c r="A3" s="291">
        <v>0.69</v>
      </c>
      <c r="B3" s="166" t="s">
        <v>1180</v>
      </c>
      <c r="C3" s="166" t="s">
        <v>1181</v>
      </c>
      <c r="G3" t="s">
        <v>1178</v>
      </c>
    </row>
    <row r="4" spans="1:7" x14ac:dyDescent="0.2">
      <c r="A4" s="55">
        <v>0.71699999999999997</v>
      </c>
      <c r="B4" s="166" t="s">
        <v>1187</v>
      </c>
      <c r="C4" s="166" t="s">
        <v>381</v>
      </c>
      <c r="G4" s="166" t="s">
        <v>455</v>
      </c>
    </row>
    <row r="5" spans="1:7" x14ac:dyDescent="0.2">
      <c r="A5" s="55">
        <v>0.75</v>
      </c>
      <c r="B5" s="166" t="s">
        <v>1189</v>
      </c>
      <c r="C5" s="166" t="s">
        <v>381</v>
      </c>
      <c r="E5" s="55">
        <v>73</v>
      </c>
      <c r="F5" s="166" t="s">
        <v>980</v>
      </c>
    </row>
    <row r="6" spans="1:7" x14ac:dyDescent="0.2">
      <c r="A6" s="55">
        <v>0.76</v>
      </c>
      <c r="B6" s="166" t="s">
        <v>726</v>
      </c>
      <c r="C6" s="166" t="s">
        <v>382</v>
      </c>
      <c r="E6" s="55">
        <v>75</v>
      </c>
      <c r="F6" s="166" t="s">
        <v>980</v>
      </c>
    </row>
    <row r="7" spans="1:7" x14ac:dyDescent="0.2">
      <c r="A7" s="55"/>
      <c r="B7" s="166"/>
      <c r="C7" s="166"/>
      <c r="E7" s="55"/>
      <c r="F7" s="166"/>
    </row>
    <row r="9" spans="1:7" x14ac:dyDescent="0.2">
      <c r="A9" s="23" t="s">
        <v>1177</v>
      </c>
      <c r="G9" t="s">
        <v>1178</v>
      </c>
    </row>
    <row r="10" spans="1:7" x14ac:dyDescent="0.2">
      <c r="A10" s="166" t="s">
        <v>1179</v>
      </c>
      <c r="B10" s="288">
        <v>0.69</v>
      </c>
    </row>
    <row r="11" spans="1:7" x14ac:dyDescent="0.2">
      <c r="A11" s="180" t="s">
        <v>1182</v>
      </c>
    </row>
    <row r="12" spans="1:7" x14ac:dyDescent="0.2">
      <c r="A12" s="180"/>
    </row>
    <row r="13" spans="1:7" x14ac:dyDescent="0.2">
      <c r="A13" s="23" t="s">
        <v>1183</v>
      </c>
    </row>
    <row r="14" spans="1:7" x14ac:dyDescent="0.2">
      <c r="A14" s="247" t="s">
        <v>1184</v>
      </c>
      <c r="B14" s="166" t="s">
        <v>1186</v>
      </c>
    </row>
    <row r="15" spans="1:7" x14ac:dyDescent="0.2">
      <c r="A15" s="247" t="s">
        <v>1185</v>
      </c>
    </row>
    <row r="16" spans="1:7" x14ac:dyDescent="0.2">
      <c r="A16" s="180" t="s">
        <v>1182</v>
      </c>
    </row>
    <row r="17" spans="1:3" x14ac:dyDescent="0.2">
      <c r="A17" s="180" t="s">
        <v>1194</v>
      </c>
    </row>
    <row r="18" spans="1:3" x14ac:dyDescent="0.2">
      <c r="A18" s="292" t="s">
        <v>1195</v>
      </c>
    </row>
    <row r="19" spans="1:3" x14ac:dyDescent="0.2">
      <c r="A19" s="166"/>
    </row>
    <row r="20" spans="1:3" x14ac:dyDescent="0.2">
      <c r="A20" s="23" t="s">
        <v>1188</v>
      </c>
    </row>
    <row r="21" spans="1:3" x14ac:dyDescent="0.2">
      <c r="A21" s="166" t="s">
        <v>1190</v>
      </c>
      <c r="B21" s="247" t="s">
        <v>1191</v>
      </c>
      <c r="C21" s="166" t="s">
        <v>1192</v>
      </c>
    </row>
    <row r="22" spans="1:3" x14ac:dyDescent="0.2">
      <c r="A22" s="180" t="s">
        <v>1182</v>
      </c>
      <c r="B22" s="290"/>
      <c r="C22" s="166"/>
    </row>
    <row r="23" spans="1:3" x14ac:dyDescent="0.2">
      <c r="A23" s="166"/>
      <c r="B23" s="290"/>
      <c r="C23" s="166"/>
    </row>
    <row r="24" spans="1:3" x14ac:dyDescent="0.2">
      <c r="A24" s="23" t="s">
        <v>1193</v>
      </c>
    </row>
    <row r="25" spans="1:3" x14ac:dyDescent="0.2">
      <c r="A25" s="288" t="s">
        <v>383</v>
      </c>
    </row>
    <row r="26" spans="1:3" x14ac:dyDescent="0.2">
      <c r="A26" s="180" t="s">
        <v>1182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activeCell="G16" sqref="G16"/>
    </sheetView>
  </sheetViews>
  <sheetFormatPr baseColWidth="10" defaultRowHeight="12.75" x14ac:dyDescent="0.2"/>
  <cols>
    <col min="1" max="1" width="23.7109375" customWidth="1"/>
    <col min="2" max="3" width="18.140625" bestFit="1" customWidth="1"/>
    <col min="4" max="4" width="30" customWidth="1"/>
    <col min="5" max="5" width="16.5703125" bestFit="1" customWidth="1"/>
    <col min="6" max="6" width="18.28515625" customWidth="1"/>
  </cols>
  <sheetData>
    <row r="1" spans="1:7" x14ac:dyDescent="0.2">
      <c r="A1" s="166" t="s">
        <v>1102</v>
      </c>
    </row>
    <row r="2" spans="1:7" x14ac:dyDescent="0.2">
      <c r="A2" s="58" t="s">
        <v>338</v>
      </c>
      <c r="B2" s="58" t="s">
        <v>467</v>
      </c>
      <c r="C2" s="58" t="s">
        <v>883</v>
      </c>
      <c r="D2" s="58"/>
      <c r="E2" s="58" t="s">
        <v>888</v>
      </c>
      <c r="F2" s="58" t="s">
        <v>891</v>
      </c>
      <c r="G2" s="58" t="s">
        <v>918</v>
      </c>
    </row>
    <row r="3" spans="1:7" x14ac:dyDescent="0.2">
      <c r="A3" s="55">
        <v>0.04</v>
      </c>
      <c r="B3" s="166" t="s">
        <v>602</v>
      </c>
      <c r="C3" s="166" t="s">
        <v>1105</v>
      </c>
      <c r="E3" s="55">
        <v>41</v>
      </c>
      <c r="F3" s="182" t="s">
        <v>980</v>
      </c>
      <c r="G3" s="166" t="s">
        <v>1112</v>
      </c>
    </row>
    <row r="4" spans="1:7" x14ac:dyDescent="0.2">
      <c r="A4" s="55">
        <v>6.8999999999999997E-5</v>
      </c>
      <c r="B4" s="166" t="s">
        <v>1078</v>
      </c>
      <c r="C4" s="254" t="s">
        <v>958</v>
      </c>
      <c r="E4" s="55">
        <v>6</v>
      </c>
      <c r="F4" s="182" t="s">
        <v>957</v>
      </c>
      <c r="G4" s="166" t="s">
        <v>1111</v>
      </c>
    </row>
    <row r="5" spans="1:7" x14ac:dyDescent="0.2">
      <c r="A5" s="55"/>
      <c r="C5" s="254" t="s">
        <v>959</v>
      </c>
      <c r="E5" s="55"/>
      <c r="F5" s="55"/>
    </row>
    <row r="6" spans="1:7" x14ac:dyDescent="0.2">
      <c r="A6" s="55"/>
      <c r="C6" s="254" t="s">
        <v>1079</v>
      </c>
      <c r="E6" s="55"/>
      <c r="F6" s="55"/>
    </row>
    <row r="7" spans="1:7" x14ac:dyDescent="0.2">
      <c r="A7" s="55">
        <v>0.06</v>
      </c>
      <c r="B7" s="166" t="s">
        <v>619</v>
      </c>
      <c r="C7" s="326" t="s">
        <v>1373</v>
      </c>
      <c r="E7" s="55">
        <v>43</v>
      </c>
      <c r="F7" s="182" t="s">
        <v>980</v>
      </c>
      <c r="G7" s="166" t="s">
        <v>1112</v>
      </c>
    </row>
    <row r="10" spans="1:7" x14ac:dyDescent="0.2">
      <c r="A10" s="23" t="s">
        <v>1372</v>
      </c>
    </row>
    <row r="11" spans="1:7" x14ac:dyDescent="0.2">
      <c r="A11" t="s">
        <v>328</v>
      </c>
    </row>
    <row r="12" spans="1:7" x14ac:dyDescent="0.2">
      <c r="A12" t="s">
        <v>329</v>
      </c>
    </row>
    <row r="13" spans="1:7" x14ac:dyDescent="0.2">
      <c r="A13" t="s">
        <v>330</v>
      </c>
    </row>
    <row r="14" spans="1:7" x14ac:dyDescent="0.2">
      <c r="A14" s="67"/>
      <c r="B14" s="68" t="s">
        <v>128</v>
      </c>
      <c r="C14" s="67" t="s">
        <v>332</v>
      </c>
      <c r="D14" s="69" t="s">
        <v>333</v>
      </c>
      <c r="E14" s="3"/>
    </row>
    <row r="15" spans="1:7" x14ac:dyDescent="0.2">
      <c r="A15" s="21" t="s">
        <v>336</v>
      </c>
      <c r="B15" s="15">
        <v>1.88</v>
      </c>
      <c r="C15" s="21">
        <v>0.57999999999999996</v>
      </c>
      <c r="D15" s="16">
        <v>3.56</v>
      </c>
      <c r="E15" s="3"/>
    </row>
    <row r="16" spans="1:7" x14ac:dyDescent="0.2">
      <c r="A16" s="21" t="s">
        <v>331</v>
      </c>
      <c r="B16" s="15">
        <v>135.5</v>
      </c>
      <c r="C16" s="21">
        <v>23.2</v>
      </c>
      <c r="D16" s="16">
        <v>408.5</v>
      </c>
      <c r="E16" s="3"/>
    </row>
    <row r="17" spans="1:7" x14ac:dyDescent="0.2">
      <c r="A17" s="21" t="s">
        <v>334</v>
      </c>
      <c r="B17" s="15">
        <v>0.13550000000000001</v>
      </c>
      <c r="C17" s="21">
        <v>2.3199999999999998E-2</v>
      </c>
      <c r="D17" s="16">
        <v>0.40849999999999997</v>
      </c>
      <c r="E17" s="3"/>
    </row>
    <row r="18" spans="1:7" ht="13.5" thickBot="1" x14ac:dyDescent="0.25">
      <c r="A18" s="93" t="s">
        <v>335</v>
      </c>
      <c r="B18" s="94">
        <v>2.7759999999999998</v>
      </c>
      <c r="C18" s="93">
        <v>0.26400000000000001</v>
      </c>
      <c r="D18" s="95">
        <v>9.9540000000000006</v>
      </c>
      <c r="F18" t="s">
        <v>337</v>
      </c>
    </row>
    <row r="19" spans="1:7" x14ac:dyDescent="0.2">
      <c r="A19" s="70" t="s">
        <v>338</v>
      </c>
      <c r="B19" s="71">
        <v>4.8800000000000003E-2</v>
      </c>
      <c r="C19" s="70">
        <v>8.7900000000000006E-2</v>
      </c>
      <c r="D19" s="72">
        <v>4.1000000000000002E-2</v>
      </c>
      <c r="F19" s="168" t="s">
        <v>282</v>
      </c>
      <c r="G19" s="169">
        <v>5.8999999999999997E-2</v>
      </c>
    </row>
    <row r="20" spans="1:7" x14ac:dyDescent="0.2">
      <c r="A20" s="66" t="s">
        <v>339</v>
      </c>
      <c r="B20" s="73" t="s">
        <v>340</v>
      </c>
      <c r="C20" s="73" t="s">
        <v>341</v>
      </c>
      <c r="D20" s="73" t="s">
        <v>342</v>
      </c>
    </row>
    <row r="23" spans="1:7" x14ac:dyDescent="0.2">
      <c r="A23" s="23"/>
    </row>
    <row r="24" spans="1:7" x14ac:dyDescent="0.2">
      <c r="A24" s="23" t="s">
        <v>1089</v>
      </c>
    </row>
    <row r="25" spans="1:7" x14ac:dyDescent="0.2">
      <c r="A25" s="20" t="s">
        <v>290</v>
      </c>
      <c r="B25" s="13" t="s">
        <v>348</v>
      </c>
      <c r="C25" s="13" t="s">
        <v>348</v>
      </c>
      <c r="D25" s="11" t="s">
        <v>351</v>
      </c>
      <c r="E25" s="20" t="s">
        <v>350</v>
      </c>
      <c r="F25" s="269" t="s">
        <v>338</v>
      </c>
      <c r="G25" s="256" t="s">
        <v>1095</v>
      </c>
    </row>
    <row r="26" spans="1:7" x14ac:dyDescent="0.2">
      <c r="A26" s="22"/>
      <c r="B26" s="19" t="s">
        <v>292</v>
      </c>
      <c r="C26" s="18" t="s">
        <v>353</v>
      </c>
      <c r="D26" s="17" t="s">
        <v>98</v>
      </c>
      <c r="E26" s="22" t="s">
        <v>352</v>
      </c>
      <c r="F26" s="262" t="s">
        <v>1110</v>
      </c>
      <c r="G26" s="166" t="s">
        <v>1096</v>
      </c>
    </row>
    <row r="27" spans="1:7" x14ac:dyDescent="0.2">
      <c r="A27" s="21">
        <v>63</v>
      </c>
      <c r="B27" s="16">
        <v>17</v>
      </c>
      <c r="C27" s="15">
        <v>1.7000000000000001E-2</v>
      </c>
      <c r="D27" s="14">
        <v>0.78</v>
      </c>
      <c r="E27" s="21">
        <v>0.47699999999999998</v>
      </c>
      <c r="F27" s="270">
        <v>3.56E-2</v>
      </c>
      <c r="G27" s="195" t="s">
        <v>1103</v>
      </c>
    </row>
    <row r="28" spans="1:7" x14ac:dyDescent="0.2">
      <c r="A28" s="21">
        <v>75</v>
      </c>
      <c r="B28" s="16">
        <v>16</v>
      </c>
      <c r="C28" s="15">
        <v>1.6E-2</v>
      </c>
      <c r="D28" s="14">
        <v>0.7</v>
      </c>
      <c r="E28" s="21">
        <v>0.38500000000000001</v>
      </c>
      <c r="F28" s="270">
        <v>4.1599999999999998E-2</v>
      </c>
      <c r="G28" s="195" t="s">
        <v>1104</v>
      </c>
    </row>
    <row r="29" spans="1:7" x14ac:dyDescent="0.2">
      <c r="A29" s="21">
        <v>105</v>
      </c>
      <c r="B29" s="16">
        <v>16</v>
      </c>
      <c r="C29" s="15">
        <v>1.6E-2</v>
      </c>
      <c r="D29" s="14">
        <v>0.64</v>
      </c>
      <c r="E29" s="21">
        <v>0.32200000000000001</v>
      </c>
      <c r="F29" s="270">
        <v>4.9700000000000001E-2</v>
      </c>
      <c r="G29" s="195" t="s">
        <v>1106</v>
      </c>
    </row>
    <row r="30" spans="1:7" x14ac:dyDescent="0.2">
      <c r="A30" s="21">
        <v>208</v>
      </c>
      <c r="B30" s="16">
        <v>20</v>
      </c>
      <c r="C30" s="15">
        <v>0.02</v>
      </c>
      <c r="D30" s="14">
        <v>0.71</v>
      </c>
      <c r="E30" s="21">
        <v>0.39600000000000002</v>
      </c>
      <c r="F30" s="270">
        <v>5.0999999999999997E-2</v>
      </c>
      <c r="G30" s="66"/>
    </row>
    <row r="31" spans="1:7" x14ac:dyDescent="0.2">
      <c r="A31" s="21">
        <v>309</v>
      </c>
      <c r="B31" s="16">
        <v>15</v>
      </c>
      <c r="C31" s="15">
        <v>1.4999999999999999E-2</v>
      </c>
      <c r="D31" s="14">
        <v>0.66</v>
      </c>
      <c r="E31" s="21">
        <v>0.34200000000000003</v>
      </c>
      <c r="F31" s="270">
        <v>4.3900000000000002E-2</v>
      </c>
    </row>
    <row r="32" spans="1:7" x14ac:dyDescent="0.2">
      <c r="A32" s="21">
        <v>329</v>
      </c>
      <c r="B32" s="16">
        <v>13</v>
      </c>
      <c r="C32" s="15">
        <v>1.2999999999999999E-2</v>
      </c>
      <c r="D32" s="14">
        <v>0.64</v>
      </c>
      <c r="E32" s="21">
        <v>0.32200000000000001</v>
      </c>
      <c r="F32" s="270">
        <v>4.0399999999999998E-2</v>
      </c>
    </row>
    <row r="33" spans="1:7" x14ac:dyDescent="0.2">
      <c r="A33" s="21">
        <v>339</v>
      </c>
      <c r="B33" s="16">
        <v>21</v>
      </c>
      <c r="C33" s="15">
        <v>2.1000000000000001E-2</v>
      </c>
      <c r="D33" s="14">
        <v>0.79</v>
      </c>
      <c r="E33" s="21">
        <v>0.49</v>
      </c>
      <c r="F33" s="270">
        <v>4.2900000000000001E-2</v>
      </c>
    </row>
    <row r="34" spans="1:7" x14ac:dyDescent="0.2">
      <c r="A34" s="21">
        <v>385</v>
      </c>
      <c r="B34" s="16">
        <v>18</v>
      </c>
      <c r="C34" s="15">
        <v>1.7999999999999999E-2</v>
      </c>
      <c r="D34" s="14">
        <v>0.76</v>
      </c>
      <c r="E34" s="21">
        <v>0.45400000000000001</v>
      </c>
      <c r="F34" s="270">
        <v>3.9600000000000003E-2</v>
      </c>
    </row>
    <row r="35" spans="1:7" x14ac:dyDescent="0.2">
      <c r="A35" s="21">
        <v>386</v>
      </c>
      <c r="B35" s="16">
        <v>19</v>
      </c>
      <c r="C35" s="15">
        <v>1.9E-2</v>
      </c>
      <c r="D35" s="14">
        <v>0.74</v>
      </c>
      <c r="E35" s="21">
        <v>0.43</v>
      </c>
      <c r="F35" s="270">
        <v>4.4200000000000003E-2</v>
      </c>
    </row>
    <row r="36" spans="1:7" x14ac:dyDescent="0.2">
      <c r="A36" s="21">
        <v>416</v>
      </c>
      <c r="B36" s="16">
        <v>15</v>
      </c>
      <c r="C36" s="15">
        <v>1.4999999999999999E-2</v>
      </c>
      <c r="D36" s="14">
        <v>0.65</v>
      </c>
      <c r="E36" s="21">
        <v>0.33200000000000002</v>
      </c>
      <c r="F36" s="270">
        <v>4.5199999999999997E-2</v>
      </c>
    </row>
    <row r="37" spans="1:7" x14ac:dyDescent="0.2">
      <c r="A37" s="22">
        <v>525</v>
      </c>
      <c r="B37" s="19">
        <v>15</v>
      </c>
      <c r="C37" s="18">
        <v>1.4999999999999999E-2</v>
      </c>
      <c r="D37" s="17">
        <v>0.68</v>
      </c>
      <c r="E37" s="22">
        <v>0.36299999999999999</v>
      </c>
      <c r="F37" s="229">
        <v>4.1300000000000003E-2</v>
      </c>
    </row>
    <row r="38" spans="1:7" x14ac:dyDescent="0.2">
      <c r="F38" s="268">
        <f>AVERAGE(F27:F37)</f>
        <v>4.3218181818181822E-2</v>
      </c>
      <c r="G38" s="166" t="s">
        <v>759</v>
      </c>
    </row>
    <row r="39" spans="1:7" x14ac:dyDescent="0.2">
      <c r="A39" s="23"/>
      <c r="D39" s="3"/>
      <c r="E39" s="3"/>
      <c r="F39" s="3"/>
    </row>
    <row r="40" spans="1:7" x14ac:dyDescent="0.2">
      <c r="A40" s="23" t="s">
        <v>1081</v>
      </c>
      <c r="D40" s="3"/>
      <c r="E40" s="3"/>
      <c r="F40" s="3"/>
    </row>
    <row r="41" spans="1:7" x14ac:dyDescent="0.2">
      <c r="A41" s="74" t="s">
        <v>214</v>
      </c>
      <c r="B41" s="144" t="s">
        <v>214</v>
      </c>
      <c r="C41" s="74" t="s">
        <v>786</v>
      </c>
      <c r="D41" s="144" t="s">
        <v>350</v>
      </c>
      <c r="E41" s="51" t="s">
        <v>338</v>
      </c>
    </row>
    <row r="42" spans="1:7" x14ac:dyDescent="0.2">
      <c r="A42" s="70" t="s">
        <v>788</v>
      </c>
      <c r="B42" s="71" t="s">
        <v>805</v>
      </c>
      <c r="C42" s="70" t="s">
        <v>789</v>
      </c>
      <c r="D42" s="71" t="s">
        <v>352</v>
      </c>
      <c r="E42" s="265" t="s">
        <v>1110</v>
      </c>
    </row>
    <row r="43" spans="1:7" x14ac:dyDescent="0.2">
      <c r="A43" s="21">
        <v>1.46</v>
      </c>
      <c r="B43" s="236">
        <f t="shared" ref="B43:B48" si="0">A43/1000</f>
        <v>1.4599999999999999E-3</v>
      </c>
      <c r="C43" s="99">
        <v>4.55</v>
      </c>
      <c r="D43" s="236">
        <v>16.260000000000002</v>
      </c>
      <c r="E43" s="266">
        <f t="shared" ref="E43:E48" si="1">B43/D43</f>
        <v>8.9790897908979082E-5</v>
      </c>
    </row>
    <row r="44" spans="1:7" x14ac:dyDescent="0.2">
      <c r="A44" s="21">
        <v>1.34</v>
      </c>
      <c r="B44" s="236">
        <f t="shared" si="0"/>
        <v>1.34E-3</v>
      </c>
      <c r="C44" s="99">
        <v>4.8</v>
      </c>
      <c r="D44" s="236">
        <v>18.100000000000001</v>
      </c>
      <c r="E44" s="266">
        <f t="shared" si="1"/>
        <v>7.4033149171270714E-5</v>
      </c>
    </row>
    <row r="45" spans="1:7" x14ac:dyDescent="0.2">
      <c r="A45" s="21">
        <v>0.63</v>
      </c>
      <c r="B45" s="236">
        <f t="shared" si="0"/>
        <v>6.3000000000000003E-4</v>
      </c>
      <c r="C45" s="99">
        <v>4.5999999999999996</v>
      </c>
      <c r="D45" s="236">
        <v>16.62</v>
      </c>
      <c r="E45" s="266">
        <f t="shared" si="1"/>
        <v>3.7906137184115521E-5</v>
      </c>
    </row>
    <row r="46" spans="1:7" x14ac:dyDescent="0.2">
      <c r="A46" s="21">
        <v>0.77999999999999936</v>
      </c>
      <c r="B46" s="236">
        <f t="shared" si="0"/>
        <v>7.7999999999999934E-4</v>
      </c>
      <c r="C46" s="99">
        <v>4.5</v>
      </c>
      <c r="D46" s="236">
        <v>15.9</v>
      </c>
      <c r="E46" s="266">
        <f t="shared" si="1"/>
        <v>4.9056603773584866E-5</v>
      </c>
    </row>
    <row r="47" spans="1:7" x14ac:dyDescent="0.2">
      <c r="A47" s="21">
        <v>1.68</v>
      </c>
      <c r="B47" s="236">
        <f t="shared" si="0"/>
        <v>1.6799999999999999E-3</v>
      </c>
      <c r="C47" s="99">
        <v>5.05</v>
      </c>
      <c r="D47" s="236">
        <v>20.03</v>
      </c>
      <c r="E47" s="266">
        <f t="shared" si="1"/>
        <v>8.3874188716924605E-5</v>
      </c>
    </row>
    <row r="48" spans="1:7" x14ac:dyDescent="0.2">
      <c r="A48" s="22">
        <v>1.21</v>
      </c>
      <c r="B48" s="235">
        <f t="shared" si="0"/>
        <v>1.2099999999999999E-3</v>
      </c>
      <c r="C48" s="70">
        <v>4.45</v>
      </c>
      <c r="D48" s="235">
        <v>15.55</v>
      </c>
      <c r="E48" s="267">
        <f t="shared" si="1"/>
        <v>7.7813504823151118E-5</v>
      </c>
    </row>
    <row r="49" spans="1:5" x14ac:dyDescent="0.2">
      <c r="A49" s="55"/>
      <c r="B49" s="55"/>
      <c r="C49" s="55"/>
      <c r="D49" s="55"/>
      <c r="E49" s="53" t="s">
        <v>759</v>
      </c>
    </row>
    <row r="50" spans="1:5" x14ac:dyDescent="0.2">
      <c r="A50" s="55"/>
      <c r="B50" s="55"/>
      <c r="C50" s="55"/>
      <c r="D50" s="55"/>
      <c r="E50" s="267">
        <f>AVERAGE(E43:E48)</f>
        <v>6.874574692967098E-5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workbookViewId="0">
      <selection activeCell="C12" sqref="C12"/>
    </sheetView>
  </sheetViews>
  <sheetFormatPr baseColWidth="10" defaultRowHeight="12.75" x14ac:dyDescent="0.2"/>
  <cols>
    <col min="1" max="1" width="21.28515625" customWidth="1"/>
    <col min="2" max="2" width="16.5703125" customWidth="1"/>
    <col min="3" max="3" width="34.85546875" customWidth="1"/>
    <col min="4" max="4" width="17.42578125" customWidth="1"/>
    <col min="5" max="5" width="13" bestFit="1" customWidth="1"/>
    <col min="6" max="6" width="24.140625" customWidth="1"/>
    <col min="7" max="7" width="29.5703125" customWidth="1"/>
    <col min="8" max="8" width="14" customWidth="1"/>
  </cols>
  <sheetData>
    <row r="1" spans="1:11" x14ac:dyDescent="0.2">
      <c r="A1" s="166" t="s">
        <v>1070</v>
      </c>
    </row>
    <row r="2" spans="1:11" x14ac:dyDescent="0.2">
      <c r="A2" s="58" t="s">
        <v>806</v>
      </c>
      <c r="B2" s="58" t="s">
        <v>467</v>
      </c>
      <c r="C2" s="58" t="s">
        <v>883</v>
      </c>
      <c r="D2" s="58"/>
      <c r="E2" s="58" t="s">
        <v>888</v>
      </c>
      <c r="F2" s="58" t="s">
        <v>891</v>
      </c>
      <c r="G2" s="58" t="s">
        <v>918</v>
      </c>
    </row>
    <row r="3" spans="1:11" x14ac:dyDescent="0.2">
      <c r="A3" s="55">
        <v>696.01</v>
      </c>
      <c r="B3" s="166" t="s">
        <v>1071</v>
      </c>
      <c r="C3" s="166" t="s">
        <v>1072</v>
      </c>
      <c r="E3" s="182" t="s">
        <v>258</v>
      </c>
      <c r="F3" s="166" t="s">
        <v>940</v>
      </c>
      <c r="G3" s="166" t="s">
        <v>1085</v>
      </c>
      <c r="H3" s="177" t="s">
        <v>1073</v>
      </c>
      <c r="K3" s="166"/>
    </row>
    <row r="4" spans="1:11" x14ac:dyDescent="0.2">
      <c r="A4" s="245" t="s">
        <v>1076</v>
      </c>
      <c r="B4" s="166" t="s">
        <v>1078</v>
      </c>
      <c r="C4" s="254" t="s">
        <v>958</v>
      </c>
      <c r="E4" s="55">
        <v>6</v>
      </c>
      <c r="F4" s="166" t="s">
        <v>957</v>
      </c>
      <c r="G4" s="166" t="s">
        <v>1086</v>
      </c>
      <c r="H4" s="166" t="s">
        <v>1080</v>
      </c>
    </row>
    <row r="5" spans="1:11" x14ac:dyDescent="0.2">
      <c r="A5" s="245" t="s">
        <v>1077</v>
      </c>
      <c r="C5" s="254" t="s">
        <v>959</v>
      </c>
      <c r="E5" s="55"/>
      <c r="G5" s="166" t="s">
        <v>506</v>
      </c>
    </row>
    <row r="6" spans="1:11" x14ac:dyDescent="0.2">
      <c r="C6" s="254" t="s">
        <v>1079</v>
      </c>
      <c r="E6" s="55"/>
      <c r="G6" s="166" t="s">
        <v>1087</v>
      </c>
    </row>
    <row r="7" spans="1:11" x14ac:dyDescent="0.2">
      <c r="A7" s="245">
        <v>12505.87</v>
      </c>
      <c r="B7" s="166" t="s">
        <v>1082</v>
      </c>
      <c r="C7" s="195" t="s">
        <v>1083</v>
      </c>
      <c r="E7" s="55">
        <v>41</v>
      </c>
      <c r="F7" s="166" t="s">
        <v>980</v>
      </c>
      <c r="G7" s="246" t="s">
        <v>1085</v>
      </c>
    </row>
    <row r="8" spans="1:11" x14ac:dyDescent="0.2">
      <c r="B8" s="246" t="s">
        <v>732</v>
      </c>
      <c r="C8" s="253" t="s">
        <v>1084</v>
      </c>
    </row>
    <row r="9" spans="1:11" x14ac:dyDescent="0.2">
      <c r="A9" s="247" t="s">
        <v>1088</v>
      </c>
    </row>
    <row r="10" spans="1:11" x14ac:dyDescent="0.2">
      <c r="A10" s="55">
        <v>697.75</v>
      </c>
      <c r="B10" t="s">
        <v>1071</v>
      </c>
      <c r="C10" t="s">
        <v>1072</v>
      </c>
      <c r="G10" t="s">
        <v>1374</v>
      </c>
    </row>
    <row r="11" spans="1:11" x14ac:dyDescent="0.2">
      <c r="A11" s="55">
        <v>737.33</v>
      </c>
    </row>
    <row r="14" spans="1:11" x14ac:dyDescent="0.2">
      <c r="A14" s="23" t="s">
        <v>1066</v>
      </c>
      <c r="B14" s="23"/>
      <c r="C14" s="23"/>
      <c r="D14" s="23"/>
      <c r="E14" s="23"/>
      <c r="F14" s="23"/>
      <c r="G14" s="23"/>
      <c r="H14" s="23"/>
      <c r="I14" s="23"/>
      <c r="J14" s="23"/>
    </row>
    <row r="16" spans="1:11" x14ac:dyDescent="0.2">
      <c r="A16" t="s">
        <v>163</v>
      </c>
    </row>
    <row r="17" spans="1:8" x14ac:dyDescent="0.2">
      <c r="A17" t="s">
        <v>164</v>
      </c>
    </row>
    <row r="18" spans="1:8" x14ac:dyDescent="0.2">
      <c r="A18" s="11" t="s">
        <v>167</v>
      </c>
      <c r="B18" s="74" t="s">
        <v>166</v>
      </c>
      <c r="C18" s="51" t="s">
        <v>166</v>
      </c>
      <c r="D18" s="20" t="s">
        <v>168</v>
      </c>
      <c r="E18" s="30" t="s">
        <v>168</v>
      </c>
      <c r="F18" s="11" t="s">
        <v>140</v>
      </c>
      <c r="G18" s="20" t="s">
        <v>806</v>
      </c>
      <c r="H18" s="28" t="s">
        <v>178</v>
      </c>
    </row>
    <row r="19" spans="1:8" x14ac:dyDescent="0.2">
      <c r="A19" s="241" t="s">
        <v>1067</v>
      </c>
      <c r="B19" s="70" t="s">
        <v>99</v>
      </c>
      <c r="C19" s="52" t="s">
        <v>98</v>
      </c>
      <c r="D19" s="22" t="s">
        <v>169</v>
      </c>
      <c r="E19" s="31" t="s">
        <v>264</v>
      </c>
      <c r="F19" s="17"/>
      <c r="G19" s="185" t="s">
        <v>1069</v>
      </c>
      <c r="H19" s="29" t="s">
        <v>177</v>
      </c>
    </row>
    <row r="20" spans="1:8" x14ac:dyDescent="0.2">
      <c r="A20" s="27">
        <v>1999</v>
      </c>
      <c r="B20" s="99"/>
      <c r="C20" s="53"/>
      <c r="D20" s="21"/>
      <c r="E20" s="32"/>
      <c r="F20" s="14"/>
      <c r="G20" s="21"/>
    </row>
    <row r="21" spans="1:8" x14ac:dyDescent="0.2">
      <c r="A21" s="14" t="s">
        <v>143</v>
      </c>
      <c r="B21" s="134">
        <v>1.4</v>
      </c>
      <c r="C21" s="136">
        <f>B21*100</f>
        <v>140</v>
      </c>
      <c r="D21" s="21">
        <v>336</v>
      </c>
      <c r="E21" s="32">
        <v>0.1008</v>
      </c>
      <c r="F21" s="14">
        <v>375</v>
      </c>
      <c r="G21" s="100">
        <f>C21/E21</f>
        <v>1388.8888888888889</v>
      </c>
      <c r="H21" t="s">
        <v>179</v>
      </c>
    </row>
    <row r="22" spans="1:8" x14ac:dyDescent="0.2">
      <c r="A22" s="14" t="s">
        <v>171</v>
      </c>
      <c r="B22" s="134">
        <v>1.8</v>
      </c>
      <c r="C22" s="136">
        <f>B22*100</f>
        <v>180</v>
      </c>
      <c r="D22" s="21">
        <v>735</v>
      </c>
      <c r="E22" s="32">
        <v>0.2205</v>
      </c>
      <c r="F22" s="14">
        <v>515</v>
      </c>
      <c r="G22" s="100">
        <f t="shared" ref="G22:G29" si="0">C22/E22</f>
        <v>816.32653061224494</v>
      </c>
      <c r="H22" t="s">
        <v>180</v>
      </c>
    </row>
    <row r="23" spans="1:8" x14ac:dyDescent="0.2">
      <c r="A23" s="14" t="s">
        <v>170</v>
      </c>
      <c r="B23" s="134">
        <v>2.4</v>
      </c>
      <c r="C23" s="136">
        <f>B23*100</f>
        <v>240</v>
      </c>
      <c r="D23" s="21">
        <v>1164</v>
      </c>
      <c r="E23" s="32">
        <v>0.34920000000000001</v>
      </c>
      <c r="F23" s="14">
        <v>726</v>
      </c>
      <c r="G23" s="100">
        <f t="shared" si="0"/>
        <v>687.28522336769754</v>
      </c>
    </row>
    <row r="24" spans="1:8" x14ac:dyDescent="0.2">
      <c r="A24" s="14" t="s">
        <v>150</v>
      </c>
      <c r="B24" s="134">
        <v>2.9</v>
      </c>
      <c r="C24" s="136">
        <f>B24*100</f>
        <v>290</v>
      </c>
      <c r="D24" s="21">
        <v>1609</v>
      </c>
      <c r="E24" s="32">
        <v>0.48270000000000002</v>
      </c>
      <c r="F24" s="14">
        <v>950</v>
      </c>
      <c r="G24" s="100">
        <f t="shared" si="0"/>
        <v>600.78723845038326</v>
      </c>
      <c r="H24" s="166" t="s">
        <v>1068</v>
      </c>
    </row>
    <row r="25" spans="1:8" x14ac:dyDescent="0.2">
      <c r="A25" s="27">
        <v>2000</v>
      </c>
      <c r="B25" s="134"/>
      <c r="C25" s="136"/>
      <c r="D25" s="21"/>
      <c r="E25" s="32"/>
      <c r="F25" s="14"/>
      <c r="G25" s="100"/>
    </row>
    <row r="26" spans="1:8" x14ac:dyDescent="0.2">
      <c r="A26" s="14" t="s">
        <v>152</v>
      </c>
      <c r="B26" s="134">
        <v>3.2</v>
      </c>
      <c r="C26" s="136">
        <f>B26*100</f>
        <v>320</v>
      </c>
      <c r="D26" s="21">
        <v>1458</v>
      </c>
      <c r="E26" s="32">
        <v>0.43740000000000001</v>
      </c>
      <c r="F26" s="14">
        <v>827</v>
      </c>
      <c r="G26" s="100">
        <f t="shared" si="0"/>
        <v>731.59579332418832</v>
      </c>
      <c r="H26" t="s">
        <v>263</v>
      </c>
    </row>
    <row r="27" spans="1:8" x14ac:dyDescent="0.2">
      <c r="A27" s="14" t="s">
        <v>154</v>
      </c>
      <c r="B27" s="134">
        <v>2.8</v>
      </c>
      <c r="C27" s="136">
        <f>B27*100</f>
        <v>280</v>
      </c>
      <c r="D27" s="21">
        <v>2253</v>
      </c>
      <c r="E27" s="32">
        <v>0.67589999999999995</v>
      </c>
      <c r="F27" s="14">
        <v>1054</v>
      </c>
      <c r="G27" s="100">
        <f t="shared" si="0"/>
        <v>414.26246486166593</v>
      </c>
    </row>
    <row r="28" spans="1:8" x14ac:dyDescent="0.2">
      <c r="A28" s="14" t="s">
        <v>172</v>
      </c>
      <c r="B28" s="134">
        <v>3.1</v>
      </c>
      <c r="C28" s="136">
        <f>B28*100</f>
        <v>310</v>
      </c>
      <c r="D28" s="21">
        <v>2554</v>
      </c>
      <c r="E28" s="32">
        <v>0.76619999999999999</v>
      </c>
      <c r="F28" s="14">
        <v>1339</v>
      </c>
      <c r="G28" s="100">
        <f t="shared" si="0"/>
        <v>404.59410075698253</v>
      </c>
    </row>
    <row r="29" spans="1:8" x14ac:dyDescent="0.2">
      <c r="A29" s="17" t="s">
        <v>173</v>
      </c>
      <c r="B29" s="135">
        <v>2.8</v>
      </c>
      <c r="C29" s="137">
        <f>B29*100</f>
        <v>280</v>
      </c>
      <c r="D29" s="22">
        <v>1780</v>
      </c>
      <c r="E29" s="31">
        <v>0.53400000000000003</v>
      </c>
      <c r="F29" s="17">
        <v>1471</v>
      </c>
      <c r="G29" s="100">
        <f t="shared" si="0"/>
        <v>524.34456928838949</v>
      </c>
    </row>
    <row r="30" spans="1:8" x14ac:dyDescent="0.2">
      <c r="A30" t="s">
        <v>174</v>
      </c>
      <c r="G30" s="242">
        <f>AVERAGE(G21:G24,G26:G29)</f>
        <v>696.01060119380509</v>
      </c>
    </row>
    <row r="31" spans="1:8" x14ac:dyDescent="0.2">
      <c r="A31" t="s">
        <v>165</v>
      </c>
      <c r="G31" s="83"/>
    </row>
    <row r="33" spans="1:7" x14ac:dyDescent="0.2">
      <c r="A33" s="337" t="s">
        <v>181</v>
      </c>
    </row>
    <row r="34" spans="1:7" x14ac:dyDescent="0.2">
      <c r="A34" s="33" t="s">
        <v>190</v>
      </c>
      <c r="B34" s="33" t="s">
        <v>138</v>
      </c>
      <c r="C34" s="34" t="s">
        <v>187</v>
      </c>
      <c r="D34" s="35" t="s">
        <v>188</v>
      </c>
      <c r="E34" s="34" t="s">
        <v>189</v>
      </c>
      <c r="F34" s="327"/>
    </row>
    <row r="35" spans="1:7" x14ac:dyDescent="0.2">
      <c r="A35" s="24" t="s">
        <v>191</v>
      </c>
      <c r="B35" s="24">
        <v>35</v>
      </c>
      <c r="C35" s="333">
        <v>479.74619000000001</v>
      </c>
      <c r="D35" s="329">
        <v>92.5</v>
      </c>
      <c r="E35" s="7">
        <v>1226</v>
      </c>
      <c r="F35" s="106"/>
      <c r="G35" s="3"/>
    </row>
    <row r="36" spans="1:7" x14ac:dyDescent="0.2">
      <c r="A36" s="24" t="s">
        <v>810</v>
      </c>
      <c r="B36" s="24"/>
      <c r="C36" s="125">
        <f>C35/1000</f>
        <v>0.47974619000000002</v>
      </c>
      <c r="D36" s="330">
        <f>D35/1000</f>
        <v>9.2499999999999999E-2</v>
      </c>
      <c r="E36" s="125">
        <f>E35/1000</f>
        <v>1.226</v>
      </c>
    </row>
    <row r="37" spans="1:7" x14ac:dyDescent="0.2">
      <c r="A37" s="24" t="s">
        <v>192</v>
      </c>
      <c r="B37" s="24">
        <v>35</v>
      </c>
      <c r="C37" s="8">
        <v>2.17787</v>
      </c>
      <c r="D37" s="4">
        <v>1.0414000000000001</v>
      </c>
      <c r="E37" s="8">
        <v>3.302</v>
      </c>
    </row>
    <row r="38" spans="1:7" x14ac:dyDescent="0.2">
      <c r="A38" s="24" t="s">
        <v>193</v>
      </c>
      <c r="B38" s="24">
        <v>35</v>
      </c>
      <c r="C38" s="8">
        <v>3.3474300000000001</v>
      </c>
      <c r="D38" s="4">
        <v>2.48</v>
      </c>
      <c r="E38" s="8">
        <v>3.98</v>
      </c>
    </row>
    <row r="39" spans="1:7" x14ac:dyDescent="0.2">
      <c r="A39" s="24" t="s">
        <v>811</v>
      </c>
      <c r="B39" s="24"/>
      <c r="C39" s="54">
        <f>C38*100</f>
        <v>334.74299999999999</v>
      </c>
      <c r="D39" s="331">
        <f>D38*100</f>
        <v>248</v>
      </c>
      <c r="E39" s="54">
        <f>E38*100</f>
        <v>398</v>
      </c>
    </row>
    <row r="40" spans="1:7" x14ac:dyDescent="0.2">
      <c r="A40" s="106" t="s">
        <v>806</v>
      </c>
      <c r="B40" s="106"/>
      <c r="C40" s="105">
        <f>C39/C36</f>
        <v>697.75019995468847</v>
      </c>
      <c r="D40" s="332">
        <f>D39/D36</f>
        <v>2681.0810810810813</v>
      </c>
      <c r="E40" s="105">
        <f>E39/E36</f>
        <v>324.63295269168026</v>
      </c>
    </row>
    <row r="41" spans="1:7" x14ac:dyDescent="0.2">
      <c r="A41" s="24" t="s">
        <v>194</v>
      </c>
      <c r="B41" s="24">
        <v>35</v>
      </c>
      <c r="C41" s="8">
        <v>4.4375099999999996</v>
      </c>
      <c r="D41" s="4">
        <v>1.0845899999999999</v>
      </c>
      <c r="E41" s="8">
        <v>11.360720000000001</v>
      </c>
    </row>
    <row r="42" spans="1:7" x14ac:dyDescent="0.2">
      <c r="A42" s="25" t="s">
        <v>195</v>
      </c>
      <c r="B42" s="25">
        <v>35</v>
      </c>
      <c r="C42" s="9">
        <v>7.3526600000000002</v>
      </c>
      <c r="D42" s="6">
        <v>3.7846000000000002</v>
      </c>
      <c r="E42" s="9">
        <v>13.141959999999999</v>
      </c>
    </row>
    <row r="43" spans="1:7" x14ac:dyDescent="0.2">
      <c r="A43" s="328" t="s">
        <v>806</v>
      </c>
      <c r="B43" s="334"/>
      <c r="C43" s="264">
        <f>C39/C36</f>
        <v>697.75019995468847</v>
      </c>
      <c r="D43" s="335">
        <f>D39/D36</f>
        <v>2681.0810810810813</v>
      </c>
      <c r="E43" s="336">
        <f>E39/E36</f>
        <v>324.63295269168026</v>
      </c>
    </row>
    <row r="44" spans="1:7" x14ac:dyDescent="0.2">
      <c r="A44" t="s">
        <v>182</v>
      </c>
    </row>
    <row r="45" spans="1:7" x14ac:dyDescent="0.2">
      <c r="A45" t="s">
        <v>183</v>
      </c>
    </row>
    <row r="46" spans="1:7" x14ac:dyDescent="0.2">
      <c r="A46" t="s">
        <v>184</v>
      </c>
    </row>
    <row r="47" spans="1:7" x14ac:dyDescent="0.2">
      <c r="A47" t="s">
        <v>185</v>
      </c>
    </row>
    <row r="48" spans="1:7" x14ac:dyDescent="0.2">
      <c r="A48" t="s">
        <v>186</v>
      </c>
    </row>
    <row r="50" spans="1:5" x14ac:dyDescent="0.2">
      <c r="A50" s="337" t="s">
        <v>196</v>
      </c>
    </row>
    <row r="51" spans="1:5" x14ac:dyDescent="0.2">
      <c r="A51" s="33" t="s">
        <v>190</v>
      </c>
      <c r="B51" s="34" t="s">
        <v>138</v>
      </c>
      <c r="C51" s="35" t="s">
        <v>187</v>
      </c>
      <c r="D51" s="35" t="s">
        <v>188</v>
      </c>
      <c r="E51" s="34" t="s">
        <v>189</v>
      </c>
    </row>
    <row r="52" spans="1:5" x14ac:dyDescent="0.2">
      <c r="A52" s="24" t="s">
        <v>191</v>
      </c>
      <c r="B52" s="8">
        <v>33</v>
      </c>
      <c r="C52" s="140">
        <v>391.25635999999997</v>
      </c>
      <c r="D52" s="7">
        <v>152.38</v>
      </c>
      <c r="E52" s="7">
        <v>811.64</v>
      </c>
    </row>
    <row r="53" spans="1:5" x14ac:dyDescent="0.2">
      <c r="A53" s="24" t="s">
        <v>810</v>
      </c>
      <c r="B53" s="8"/>
      <c r="C53" s="125">
        <f>C52/1000</f>
        <v>0.39125635999999997</v>
      </c>
      <c r="D53" s="125">
        <f>D52/1000</f>
        <v>0.15237999999999999</v>
      </c>
      <c r="E53" s="125">
        <f>E52/1000</f>
        <v>0.81164000000000003</v>
      </c>
    </row>
    <row r="54" spans="1:5" x14ac:dyDescent="0.2">
      <c r="A54" s="24" t="s">
        <v>203</v>
      </c>
      <c r="B54" s="8">
        <v>33</v>
      </c>
      <c r="C54" s="8">
        <v>1.4639599999999999</v>
      </c>
      <c r="D54" s="8">
        <v>0.60799999999999998</v>
      </c>
      <c r="E54" s="8">
        <v>2.5586700000000002</v>
      </c>
    </row>
    <row r="55" spans="1:5" x14ac:dyDescent="0.2">
      <c r="A55" s="24" t="s">
        <v>193</v>
      </c>
      <c r="B55" s="8">
        <v>33</v>
      </c>
      <c r="C55" s="8">
        <v>2.8848500000000001</v>
      </c>
      <c r="D55" s="8">
        <v>2.23</v>
      </c>
      <c r="E55" s="8">
        <v>3.9</v>
      </c>
    </row>
    <row r="56" spans="1:5" x14ac:dyDescent="0.2">
      <c r="A56" s="24" t="s">
        <v>811</v>
      </c>
      <c r="B56" s="8"/>
      <c r="C56" s="54">
        <f>C55*100</f>
        <v>288.48500000000001</v>
      </c>
      <c r="D56" s="54">
        <f>D55*100</f>
        <v>223</v>
      </c>
      <c r="E56" s="54">
        <f>E55*100</f>
        <v>390</v>
      </c>
    </row>
    <row r="57" spans="1:5" x14ac:dyDescent="0.2">
      <c r="A57" s="106" t="s">
        <v>806</v>
      </c>
      <c r="B57" s="36"/>
      <c r="C57" s="105">
        <f>C56/C53</f>
        <v>737.32986730234882</v>
      </c>
      <c r="D57" s="105">
        <f>D56/D53</f>
        <v>1463.446646541541</v>
      </c>
      <c r="E57" s="105">
        <f>E56/E53</f>
        <v>480.50859987186436</v>
      </c>
    </row>
    <row r="58" spans="1:5" x14ac:dyDescent="0.2">
      <c r="A58" s="24" t="s">
        <v>204</v>
      </c>
      <c r="B58" s="8">
        <v>33</v>
      </c>
      <c r="C58" s="8">
        <v>6.4030300000000002</v>
      </c>
      <c r="D58" s="8">
        <v>3.2</v>
      </c>
      <c r="E58" s="8">
        <v>11.1</v>
      </c>
    </row>
    <row r="59" spans="1:5" x14ac:dyDescent="0.2">
      <c r="A59" s="24" t="s">
        <v>205</v>
      </c>
      <c r="B59" s="8">
        <v>33</v>
      </c>
      <c r="C59" s="8">
        <v>4.3094099999999997</v>
      </c>
      <c r="D59" s="8">
        <v>1.5443199999999999</v>
      </c>
      <c r="E59" s="8">
        <v>9.9787999999999997</v>
      </c>
    </row>
    <row r="60" spans="1:5" x14ac:dyDescent="0.2">
      <c r="A60" s="25" t="s">
        <v>206</v>
      </c>
      <c r="B60" s="9">
        <v>33</v>
      </c>
      <c r="C60" s="9">
        <v>1.88669</v>
      </c>
      <c r="D60" s="9">
        <v>0.24582000000000001</v>
      </c>
      <c r="E60" s="9">
        <v>6.6843700000000004</v>
      </c>
    </row>
    <row r="61" spans="1:5" x14ac:dyDescent="0.2">
      <c r="A61" s="328" t="s">
        <v>806</v>
      </c>
      <c r="B61" s="334"/>
      <c r="C61" s="341">
        <f>C56/C53</f>
        <v>737.32986730234882</v>
      </c>
      <c r="D61" s="335">
        <f t="shared" ref="D61:E61" si="1">D56/D53</f>
        <v>1463.446646541541</v>
      </c>
      <c r="E61" s="336">
        <f t="shared" si="1"/>
        <v>480.50859987186436</v>
      </c>
    </row>
    <row r="62" spans="1:5" x14ac:dyDescent="0.2">
      <c r="A62" t="s">
        <v>197</v>
      </c>
    </row>
    <row r="63" spans="1:5" x14ac:dyDescent="0.2">
      <c r="A63" t="s">
        <v>198</v>
      </c>
    </row>
    <row r="64" spans="1:5" x14ac:dyDescent="0.2">
      <c r="A64" t="s">
        <v>199</v>
      </c>
    </row>
    <row r="65" spans="1:6" x14ac:dyDescent="0.2">
      <c r="A65" t="s">
        <v>200</v>
      </c>
    </row>
    <row r="66" spans="1:6" x14ac:dyDescent="0.2">
      <c r="A66" t="s">
        <v>201</v>
      </c>
    </row>
    <row r="67" spans="1:6" x14ac:dyDescent="0.2">
      <c r="A67" t="s">
        <v>202</v>
      </c>
    </row>
    <row r="68" spans="1:6" x14ac:dyDescent="0.2">
      <c r="A68" s="23"/>
    </row>
    <row r="69" spans="1:6" x14ac:dyDescent="0.2">
      <c r="A69" s="23" t="s">
        <v>1089</v>
      </c>
    </row>
    <row r="70" spans="1:6" x14ac:dyDescent="0.2">
      <c r="A70" s="11" t="s">
        <v>290</v>
      </c>
      <c r="B70" s="51" t="s">
        <v>347</v>
      </c>
      <c r="C70" s="13" t="s">
        <v>348</v>
      </c>
      <c r="D70" s="30" t="s">
        <v>348</v>
      </c>
      <c r="E70" s="20" t="s">
        <v>806</v>
      </c>
      <c r="F70" t="s">
        <v>346</v>
      </c>
    </row>
    <row r="71" spans="1:6" x14ac:dyDescent="0.2">
      <c r="A71" s="17"/>
      <c r="B71" s="52" t="s">
        <v>98</v>
      </c>
      <c r="C71" s="19" t="s">
        <v>292</v>
      </c>
      <c r="D71" s="31" t="s">
        <v>353</v>
      </c>
      <c r="E71" s="9"/>
      <c r="F71" s="256" t="s">
        <v>1095</v>
      </c>
    </row>
    <row r="72" spans="1:6" x14ac:dyDescent="0.2">
      <c r="A72" s="14">
        <v>63</v>
      </c>
      <c r="B72" s="53">
        <v>225</v>
      </c>
      <c r="C72" s="16">
        <v>17</v>
      </c>
      <c r="D72" s="50">
        <f>C72/1000</f>
        <v>1.7000000000000001E-2</v>
      </c>
      <c r="E72" s="108">
        <f>B72/D72</f>
        <v>13235.294117647058</v>
      </c>
      <c r="F72" s="166" t="s">
        <v>1096</v>
      </c>
    </row>
    <row r="73" spans="1:6" x14ac:dyDescent="0.2">
      <c r="A73" s="14">
        <v>75</v>
      </c>
      <c r="B73" s="53">
        <v>198</v>
      </c>
      <c r="C73" s="16">
        <v>16</v>
      </c>
      <c r="D73" s="54">
        <f t="shared" ref="D73:D82" si="2">C73/1000</f>
        <v>1.6E-2</v>
      </c>
      <c r="E73" s="108">
        <f t="shared" ref="E73:E82" si="3">B73/D73</f>
        <v>12375</v>
      </c>
      <c r="F73" s="195" t="s">
        <v>1103</v>
      </c>
    </row>
    <row r="74" spans="1:6" x14ac:dyDescent="0.2">
      <c r="A74" s="14">
        <v>105</v>
      </c>
      <c r="B74" s="53">
        <v>197</v>
      </c>
      <c r="C74" s="16">
        <v>16</v>
      </c>
      <c r="D74" s="54">
        <f t="shared" si="2"/>
        <v>1.6E-2</v>
      </c>
      <c r="E74" s="108">
        <f t="shared" si="3"/>
        <v>12312.5</v>
      </c>
    </row>
    <row r="75" spans="1:6" x14ac:dyDescent="0.2">
      <c r="A75" s="14">
        <v>208</v>
      </c>
      <c r="B75" s="53">
        <v>222</v>
      </c>
      <c r="C75" s="16">
        <v>20</v>
      </c>
      <c r="D75" s="54">
        <f t="shared" si="2"/>
        <v>0.02</v>
      </c>
      <c r="E75" s="108">
        <f t="shared" si="3"/>
        <v>11100</v>
      </c>
    </row>
    <row r="76" spans="1:6" x14ac:dyDescent="0.2">
      <c r="A76" s="14">
        <v>309</v>
      </c>
      <c r="B76" s="53">
        <v>202</v>
      </c>
      <c r="C76" s="16">
        <v>15</v>
      </c>
      <c r="D76" s="54">
        <f t="shared" si="2"/>
        <v>1.4999999999999999E-2</v>
      </c>
      <c r="E76" s="108">
        <f t="shared" si="3"/>
        <v>13466.666666666668</v>
      </c>
    </row>
    <row r="77" spans="1:6" x14ac:dyDescent="0.2">
      <c r="A77" s="14">
        <v>329</v>
      </c>
      <c r="B77" s="53">
        <v>153</v>
      </c>
      <c r="C77" s="16">
        <v>13</v>
      </c>
      <c r="D77" s="54">
        <f t="shared" si="2"/>
        <v>1.2999999999999999E-2</v>
      </c>
      <c r="E77" s="108">
        <f t="shared" si="3"/>
        <v>11769.23076923077</v>
      </c>
    </row>
    <row r="78" spans="1:6" x14ac:dyDescent="0.2">
      <c r="A78" s="14">
        <v>339</v>
      </c>
      <c r="B78" s="53">
        <v>243</v>
      </c>
      <c r="C78" s="16">
        <v>21</v>
      </c>
      <c r="D78" s="54">
        <f t="shared" si="2"/>
        <v>2.1000000000000001E-2</v>
      </c>
      <c r="E78" s="108">
        <f t="shared" si="3"/>
        <v>11571.428571428571</v>
      </c>
    </row>
    <row r="79" spans="1:6" x14ac:dyDescent="0.2">
      <c r="A79" s="14">
        <v>385</v>
      </c>
      <c r="B79" s="53">
        <v>250</v>
      </c>
      <c r="C79" s="16">
        <v>18</v>
      </c>
      <c r="D79" s="54">
        <f t="shared" si="2"/>
        <v>1.7999999999999999E-2</v>
      </c>
      <c r="E79" s="108">
        <f t="shared" si="3"/>
        <v>13888.888888888891</v>
      </c>
    </row>
    <row r="80" spans="1:6" x14ac:dyDescent="0.2">
      <c r="A80" s="14">
        <v>386</v>
      </c>
      <c r="B80" s="53">
        <v>239</v>
      </c>
      <c r="C80" s="16">
        <v>19</v>
      </c>
      <c r="D80" s="54">
        <f t="shared" si="2"/>
        <v>1.9E-2</v>
      </c>
      <c r="E80" s="108">
        <f t="shared" si="3"/>
        <v>12578.947368421053</v>
      </c>
    </row>
    <row r="81" spans="1:9" x14ac:dyDescent="0.2">
      <c r="A81" s="14">
        <v>416</v>
      </c>
      <c r="B81" s="53">
        <v>199</v>
      </c>
      <c r="C81" s="16">
        <v>15</v>
      </c>
      <c r="D81" s="54">
        <f t="shared" si="2"/>
        <v>1.4999999999999999E-2</v>
      </c>
      <c r="E81" s="108">
        <f t="shared" si="3"/>
        <v>13266.666666666668</v>
      </c>
    </row>
    <row r="82" spans="1:9" x14ac:dyDescent="0.2">
      <c r="A82" s="17">
        <v>525</v>
      </c>
      <c r="B82" s="52">
        <v>180</v>
      </c>
      <c r="C82" s="19">
        <v>15</v>
      </c>
      <c r="D82" s="45">
        <f t="shared" si="2"/>
        <v>1.4999999999999999E-2</v>
      </c>
      <c r="E82" s="108">
        <f t="shared" si="3"/>
        <v>12000</v>
      </c>
    </row>
    <row r="83" spans="1:9" x14ac:dyDescent="0.2">
      <c r="A83" s="15"/>
      <c r="B83" s="15"/>
      <c r="C83" s="15"/>
      <c r="E83" s="264">
        <f>AVERAGE(E72:E82)</f>
        <v>12505.874822631788</v>
      </c>
    </row>
    <row r="84" spans="1:9" x14ac:dyDescent="0.2">
      <c r="A84" s="3"/>
      <c r="B84" s="3"/>
      <c r="C84" s="3"/>
      <c r="D84" s="3"/>
      <c r="E84" s="3"/>
      <c r="F84" s="3"/>
    </row>
    <row r="85" spans="1:9" x14ac:dyDescent="0.2">
      <c r="A85" s="23" t="s">
        <v>1081</v>
      </c>
      <c r="G85" s="3"/>
      <c r="H85" s="3"/>
      <c r="I85" s="3"/>
    </row>
    <row r="86" spans="1:9" x14ac:dyDescent="0.2">
      <c r="A86" s="141" t="s">
        <v>785</v>
      </c>
      <c r="B86" s="7" t="s">
        <v>214</v>
      </c>
      <c r="C86" s="138" t="s">
        <v>214</v>
      </c>
      <c r="D86" s="7" t="s">
        <v>806</v>
      </c>
      <c r="E86" s="142" t="s">
        <v>214</v>
      </c>
      <c r="F86" s="50" t="s">
        <v>214</v>
      </c>
      <c r="G86" s="30" t="s">
        <v>807</v>
      </c>
      <c r="H86" s="243" t="s">
        <v>1075</v>
      </c>
    </row>
    <row r="87" spans="1:9" x14ac:dyDescent="0.2">
      <c r="A87" s="25"/>
      <c r="B87" s="9" t="s">
        <v>787</v>
      </c>
      <c r="C87" s="139" t="s">
        <v>808</v>
      </c>
      <c r="D87" s="158" t="s">
        <v>1074</v>
      </c>
      <c r="E87" s="5" t="s">
        <v>788</v>
      </c>
      <c r="F87" s="45" t="s">
        <v>809</v>
      </c>
      <c r="G87" s="31" t="s">
        <v>789</v>
      </c>
      <c r="H87" s="158" t="s">
        <v>867</v>
      </c>
    </row>
    <row r="88" spans="1:9" x14ac:dyDescent="0.2">
      <c r="A88" s="24" t="s">
        <v>245</v>
      </c>
      <c r="B88" s="8">
        <v>6.23</v>
      </c>
      <c r="C88" s="133">
        <f t="shared" ref="C88:C93" si="4">B88/1000</f>
        <v>6.2300000000000003E-3</v>
      </c>
      <c r="D88" s="108">
        <f t="shared" ref="D88:D93" si="5">G88/C88</f>
        <v>4526.4847512038523</v>
      </c>
      <c r="E88" s="3">
        <v>1.46</v>
      </c>
      <c r="F88" s="54">
        <f t="shared" ref="F88:F93" si="6">E88/1000</f>
        <v>1.4599999999999999E-3</v>
      </c>
      <c r="G88" s="133">
        <v>28.2</v>
      </c>
      <c r="H88" s="108">
        <f t="shared" ref="H88:H93" si="7">G88/F88</f>
        <v>19315.068493150684</v>
      </c>
    </row>
    <row r="89" spans="1:9" x14ac:dyDescent="0.2">
      <c r="A89" s="24" t="s">
        <v>245</v>
      </c>
      <c r="B89" s="8">
        <v>7.05</v>
      </c>
      <c r="C89" s="133">
        <f t="shared" si="4"/>
        <v>7.0499999999999998E-3</v>
      </c>
      <c r="D89" s="108">
        <f t="shared" si="5"/>
        <v>3943.2624113475181</v>
      </c>
      <c r="E89" s="3">
        <v>1.34</v>
      </c>
      <c r="F89" s="54">
        <f t="shared" si="6"/>
        <v>1.34E-3</v>
      </c>
      <c r="G89" s="133">
        <v>27.8</v>
      </c>
      <c r="H89" s="108">
        <f t="shared" si="7"/>
        <v>20746.268656716416</v>
      </c>
    </row>
    <row r="90" spans="1:9" x14ac:dyDescent="0.2">
      <c r="A90" s="24" t="s">
        <v>245</v>
      </c>
      <c r="B90" s="8">
        <v>2.84</v>
      </c>
      <c r="C90" s="133">
        <f t="shared" si="4"/>
        <v>2.8399999999999996E-3</v>
      </c>
      <c r="D90" s="108">
        <f t="shared" si="5"/>
        <v>8415.4929577464791</v>
      </c>
      <c r="E90" s="3">
        <v>0.63</v>
      </c>
      <c r="F90" s="54">
        <f t="shared" si="6"/>
        <v>6.3000000000000003E-4</v>
      </c>
      <c r="G90" s="133">
        <v>23.9</v>
      </c>
      <c r="H90" s="108">
        <f t="shared" si="7"/>
        <v>37936.507936507929</v>
      </c>
    </row>
    <row r="91" spans="1:9" x14ac:dyDescent="0.2">
      <c r="A91" s="24" t="s">
        <v>245</v>
      </c>
      <c r="B91" s="8">
        <v>3.27</v>
      </c>
      <c r="C91" s="133">
        <f t="shared" si="4"/>
        <v>3.2699999999999999E-3</v>
      </c>
      <c r="D91" s="108">
        <f t="shared" si="5"/>
        <v>7247.7064220183483</v>
      </c>
      <c r="E91" s="3">
        <v>0.77999999999999936</v>
      </c>
      <c r="F91" s="54">
        <f t="shared" si="6"/>
        <v>7.7999999999999934E-4</v>
      </c>
      <c r="G91" s="133">
        <v>23.7</v>
      </c>
      <c r="H91" s="108">
        <f t="shared" si="7"/>
        <v>30384.615384615408</v>
      </c>
    </row>
    <row r="92" spans="1:9" x14ac:dyDescent="0.2">
      <c r="A92" s="24" t="s">
        <v>245</v>
      </c>
      <c r="B92" s="8">
        <v>7.18</v>
      </c>
      <c r="C92" s="133">
        <f t="shared" si="4"/>
        <v>7.1799999999999998E-3</v>
      </c>
      <c r="D92" s="108">
        <f t="shared" si="5"/>
        <v>4136.490250696379</v>
      </c>
      <c r="E92" s="3">
        <v>1.68</v>
      </c>
      <c r="F92" s="54">
        <f t="shared" si="6"/>
        <v>1.6799999999999999E-3</v>
      </c>
      <c r="G92" s="133">
        <v>29.7</v>
      </c>
      <c r="H92" s="108">
        <f t="shared" si="7"/>
        <v>17678.571428571431</v>
      </c>
    </row>
    <row r="93" spans="1:9" x14ac:dyDescent="0.2">
      <c r="A93" s="25" t="s">
        <v>245</v>
      </c>
      <c r="B93" s="9">
        <v>5.23</v>
      </c>
      <c r="C93" s="139">
        <f t="shared" si="4"/>
        <v>5.2300000000000003E-3</v>
      </c>
      <c r="D93" s="143">
        <f t="shared" si="5"/>
        <v>5315.4875717017203</v>
      </c>
      <c r="E93" s="5">
        <v>1.21</v>
      </c>
      <c r="F93" s="45">
        <f t="shared" si="6"/>
        <v>1.2099999999999999E-3</v>
      </c>
      <c r="G93" s="139">
        <v>27.8</v>
      </c>
      <c r="H93" s="143">
        <f t="shared" si="7"/>
        <v>22975.206611570251</v>
      </c>
    </row>
    <row r="94" spans="1:9" x14ac:dyDescent="0.2">
      <c r="D94" s="244">
        <f>AVERAGE(D88:D93)</f>
        <v>5597.4873941190499</v>
      </c>
      <c r="H94" s="244">
        <f>AVERAGE(H88:H93)</f>
        <v>24839.37308518869</v>
      </c>
    </row>
  </sheetData>
  <phoneticPr fontId="0" type="noConversion"/>
  <hyperlinks>
    <hyperlink ref="H3" r:id="rId1"/>
  </hyperlinks>
  <pageMargins left="0.78740157499999996" right="0.78740157499999996" top="0.984251969" bottom="0.984251969" header="0.4921259845" footer="0.4921259845"/>
  <pageSetup paperSize="9" orientation="portrait" horizontalDpi="4294967293" verticalDpi="0" r:id="rId2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selection activeCell="B8" sqref="B8"/>
    </sheetView>
  </sheetViews>
  <sheetFormatPr baseColWidth="10" defaultRowHeight="12.75" x14ac:dyDescent="0.2"/>
  <cols>
    <col min="1" max="1" width="16.7109375" customWidth="1"/>
    <col min="2" max="2" width="18" bestFit="1" customWidth="1"/>
    <col min="3" max="3" width="20" customWidth="1"/>
    <col min="4" max="4" width="17.7109375" bestFit="1" customWidth="1"/>
    <col min="5" max="5" width="15" customWidth="1"/>
  </cols>
  <sheetData>
    <row r="1" spans="1:10" x14ac:dyDescent="0.2">
      <c r="A1" t="s">
        <v>1375</v>
      </c>
    </row>
    <row r="3" spans="1:10" x14ac:dyDescent="0.2">
      <c r="A3" s="23"/>
    </row>
    <row r="4" spans="1:10" x14ac:dyDescent="0.2">
      <c r="A4" s="23" t="s">
        <v>812</v>
      </c>
      <c r="C4" s="23"/>
    </row>
    <row r="5" spans="1:10" x14ac:dyDescent="0.2">
      <c r="A5" s="23" t="s">
        <v>1376</v>
      </c>
    </row>
    <row r="6" spans="1:10" x14ac:dyDescent="0.2">
      <c r="A6" s="11"/>
      <c r="B6" s="20" t="s">
        <v>816</v>
      </c>
      <c r="C6" s="109" t="s">
        <v>822</v>
      </c>
      <c r="D6" s="109" t="s">
        <v>817</v>
      </c>
      <c r="E6" s="3"/>
      <c r="F6" s="3" t="s">
        <v>820</v>
      </c>
      <c r="G6" s="3"/>
      <c r="H6" s="3"/>
      <c r="I6" s="3"/>
      <c r="J6" s="3"/>
    </row>
    <row r="7" spans="1:10" x14ac:dyDescent="0.2">
      <c r="A7" s="17"/>
      <c r="B7" s="22" t="s">
        <v>98</v>
      </c>
      <c r="C7" s="110" t="s">
        <v>98</v>
      </c>
      <c r="D7" s="110" t="s">
        <v>99</v>
      </c>
      <c r="E7" s="3"/>
      <c r="F7" s="3" t="s">
        <v>821</v>
      </c>
      <c r="G7" s="3"/>
      <c r="H7" s="3"/>
      <c r="I7" s="3"/>
      <c r="J7" s="3"/>
    </row>
    <row r="8" spans="1:10" x14ac:dyDescent="0.2">
      <c r="A8" s="14" t="s">
        <v>813</v>
      </c>
      <c r="B8" s="21">
        <v>2.93</v>
      </c>
      <c r="C8" s="111">
        <v>2.34</v>
      </c>
      <c r="D8" s="111">
        <v>1.68</v>
      </c>
      <c r="E8" s="3"/>
      <c r="F8" s="3" t="s">
        <v>59</v>
      </c>
      <c r="G8" s="3"/>
      <c r="H8" s="3"/>
      <c r="I8" s="3"/>
      <c r="J8" s="3"/>
    </row>
    <row r="9" spans="1:10" x14ac:dyDescent="0.2">
      <c r="A9" s="87" t="s">
        <v>814</v>
      </c>
      <c r="B9" s="21">
        <v>1.44</v>
      </c>
      <c r="C9" s="111">
        <v>1.1499999999999999</v>
      </c>
      <c r="D9" s="111">
        <v>0.9</v>
      </c>
      <c r="E9" s="3"/>
      <c r="F9" s="3"/>
      <c r="G9" s="3"/>
      <c r="H9" s="3"/>
      <c r="I9" s="3"/>
      <c r="J9" s="3"/>
    </row>
    <row r="10" spans="1:10" x14ac:dyDescent="0.2">
      <c r="A10" s="84" t="s">
        <v>815</v>
      </c>
      <c r="B10" s="22">
        <v>1.9</v>
      </c>
      <c r="C10" s="110">
        <v>1.52</v>
      </c>
      <c r="D10" s="110">
        <v>1.4</v>
      </c>
      <c r="E10" s="15"/>
      <c r="F10" s="15"/>
      <c r="G10" s="15"/>
      <c r="H10" s="15"/>
      <c r="I10" s="15"/>
      <c r="J10" s="3"/>
    </row>
    <row r="11" spans="1:10" x14ac:dyDescent="0.2">
      <c r="A11" s="3"/>
      <c r="B11" s="15"/>
      <c r="C11" s="15"/>
      <c r="D11" s="15"/>
      <c r="E11" s="15"/>
      <c r="F11" s="15"/>
      <c r="G11" s="15"/>
      <c r="H11" s="15"/>
      <c r="I11" s="3"/>
    </row>
    <row r="12" spans="1:10" x14ac:dyDescent="0.2">
      <c r="A12" s="3"/>
      <c r="B12" s="92" t="s">
        <v>818</v>
      </c>
      <c r="C12" s="15"/>
      <c r="D12" s="15"/>
      <c r="E12" s="15"/>
      <c r="F12" s="15"/>
      <c r="G12" s="15"/>
      <c r="H12" s="15"/>
      <c r="I12" s="3"/>
    </row>
    <row r="13" spans="1:10" x14ac:dyDescent="0.2">
      <c r="A13" s="3"/>
      <c r="B13" s="92" t="s">
        <v>819</v>
      </c>
      <c r="C13" s="15"/>
      <c r="D13" s="15"/>
      <c r="E13" s="15"/>
      <c r="F13" s="15"/>
      <c r="G13" s="15"/>
      <c r="H13" s="15"/>
      <c r="I13" s="3"/>
    </row>
    <row r="14" spans="1:10" x14ac:dyDescent="0.2">
      <c r="A14" s="3"/>
      <c r="B14" s="15"/>
      <c r="C14" s="15"/>
      <c r="D14" s="15"/>
      <c r="E14" s="15"/>
      <c r="F14" s="15"/>
      <c r="G14" s="15"/>
      <c r="H14" s="15"/>
      <c r="I14" s="3"/>
    </row>
    <row r="15" spans="1:10" x14ac:dyDescent="0.2">
      <c r="A15" s="3"/>
      <c r="B15" s="15"/>
      <c r="C15" s="92" t="s">
        <v>823</v>
      </c>
      <c r="D15" s="15"/>
      <c r="E15" s="15"/>
      <c r="F15" s="15"/>
      <c r="G15" s="15"/>
      <c r="H15" s="15"/>
      <c r="I15" s="3"/>
    </row>
    <row r="16" spans="1:10" x14ac:dyDescent="0.2">
      <c r="A16" s="3"/>
      <c r="B16" s="3"/>
      <c r="C16" s="92" t="s">
        <v>824</v>
      </c>
      <c r="D16" s="3"/>
      <c r="E16" s="3"/>
      <c r="F16" s="3"/>
      <c r="G16" s="3"/>
      <c r="H16" s="3"/>
      <c r="I16" s="3"/>
    </row>
    <row r="17" spans="1:10" x14ac:dyDescent="0.2">
      <c r="A17" s="3"/>
      <c r="B17" s="3"/>
      <c r="C17" s="3" t="s">
        <v>825</v>
      </c>
      <c r="D17" s="3"/>
      <c r="E17" s="3"/>
      <c r="F17" s="3"/>
      <c r="G17" s="3"/>
      <c r="H17" s="3"/>
      <c r="I17" s="3"/>
    </row>
    <row r="19" spans="1:10" x14ac:dyDescent="0.2">
      <c r="A19" s="23" t="s">
        <v>258</v>
      </c>
    </row>
    <row r="21" spans="1:10" x14ac:dyDescent="0.2">
      <c r="A21" s="407" t="s">
        <v>826</v>
      </c>
      <c r="B21" s="408"/>
      <c r="C21" s="112" t="s">
        <v>829</v>
      </c>
      <c r="D21" s="20" t="s">
        <v>830</v>
      </c>
      <c r="E21" s="109" t="s">
        <v>831</v>
      </c>
    </row>
    <row r="22" spans="1:10" x14ac:dyDescent="0.2">
      <c r="A22" s="17" t="s">
        <v>827</v>
      </c>
      <c r="B22" s="22" t="s">
        <v>828</v>
      </c>
      <c r="C22" s="113" t="s">
        <v>99</v>
      </c>
      <c r="D22" s="22" t="s">
        <v>98</v>
      </c>
      <c r="E22" s="110" t="s">
        <v>98</v>
      </c>
    </row>
    <row r="23" spans="1:10" x14ac:dyDescent="0.2">
      <c r="A23" s="14">
        <v>0.25</v>
      </c>
      <c r="B23" s="21">
        <v>1</v>
      </c>
      <c r="C23" s="114">
        <v>1.71</v>
      </c>
      <c r="D23" s="21">
        <v>7</v>
      </c>
      <c r="E23" s="111">
        <v>5.6</v>
      </c>
    </row>
    <row r="24" spans="1:10" x14ac:dyDescent="0.2">
      <c r="A24" s="14">
        <v>0.25</v>
      </c>
      <c r="B24" s="21">
        <v>0.5</v>
      </c>
      <c r="C24" s="114">
        <v>1.67</v>
      </c>
      <c r="D24" s="21">
        <v>7</v>
      </c>
      <c r="E24" s="111">
        <v>5.6</v>
      </c>
    </row>
    <row r="25" spans="1:10" x14ac:dyDescent="0.2">
      <c r="A25" s="14">
        <v>0.5</v>
      </c>
      <c r="B25" s="21">
        <v>1</v>
      </c>
      <c r="C25" s="114">
        <v>2.21</v>
      </c>
      <c r="D25" s="21">
        <v>7</v>
      </c>
      <c r="E25" s="111">
        <v>5.6</v>
      </c>
      <c r="F25" s="3"/>
      <c r="G25" s="3"/>
      <c r="H25" s="3"/>
      <c r="I25" s="3"/>
      <c r="J25" s="3"/>
    </row>
    <row r="26" spans="1:10" x14ac:dyDescent="0.2">
      <c r="A26" s="84">
        <v>0.5</v>
      </c>
      <c r="B26" s="70">
        <v>0.5</v>
      </c>
      <c r="C26" s="113">
        <v>1.81</v>
      </c>
      <c r="D26" s="22">
        <v>7</v>
      </c>
      <c r="E26" s="110">
        <v>5.6</v>
      </c>
      <c r="F26" s="3"/>
      <c r="G26" s="3"/>
      <c r="H26" s="3"/>
      <c r="I26" s="3"/>
      <c r="J26" s="3"/>
    </row>
    <row r="27" spans="1:10" x14ac:dyDescent="0.2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x14ac:dyDescent="0.2">
      <c r="A28" s="3"/>
      <c r="B28" s="15"/>
      <c r="C28" s="15"/>
      <c r="D28" s="92"/>
      <c r="E28" s="15"/>
      <c r="F28" s="15"/>
      <c r="G28" s="92"/>
      <c r="H28" s="15"/>
      <c r="I28" s="15"/>
      <c r="J28" s="3"/>
    </row>
    <row r="29" spans="1:10" x14ac:dyDescent="0.2">
      <c r="A29" s="34" t="s">
        <v>190</v>
      </c>
      <c r="B29" s="68" t="s">
        <v>832</v>
      </c>
      <c r="C29" s="67" t="s">
        <v>833</v>
      </c>
      <c r="D29" s="67" t="s">
        <v>834</v>
      </c>
      <c r="E29" s="69" t="s">
        <v>835</v>
      </c>
      <c r="F29" s="15"/>
      <c r="G29" s="15"/>
      <c r="H29" s="3"/>
    </row>
    <row r="30" spans="1:10" x14ac:dyDescent="0.2">
      <c r="A30" s="120" t="s">
        <v>192</v>
      </c>
      <c r="B30" s="32">
        <v>33</v>
      </c>
      <c r="C30" s="121">
        <v>1.4639599999999999</v>
      </c>
      <c r="D30" s="121">
        <v>0.60799999999999998</v>
      </c>
      <c r="E30" s="122">
        <v>2.5586700000000002</v>
      </c>
      <c r="F30" s="15"/>
      <c r="G30" s="15"/>
      <c r="H30" s="3"/>
    </row>
    <row r="31" spans="1:10" x14ac:dyDescent="0.2">
      <c r="A31" s="81" t="s">
        <v>836</v>
      </c>
      <c r="B31" s="15">
        <v>33</v>
      </c>
      <c r="C31" s="100">
        <v>2.8848500000000001</v>
      </c>
      <c r="D31" s="100">
        <v>2.23</v>
      </c>
      <c r="E31" s="116">
        <v>3.9</v>
      </c>
      <c r="F31" s="15"/>
      <c r="G31" s="15"/>
      <c r="H31" s="3"/>
    </row>
    <row r="32" spans="1:10" x14ac:dyDescent="0.2">
      <c r="A32" s="124" t="s">
        <v>204</v>
      </c>
      <c r="B32" s="65">
        <v>33</v>
      </c>
      <c r="C32" s="126">
        <v>6.4030300000000002</v>
      </c>
      <c r="D32" s="126">
        <v>3.2</v>
      </c>
      <c r="E32" s="127">
        <v>11.1</v>
      </c>
      <c r="F32" s="15"/>
      <c r="G32" s="15"/>
      <c r="H32" s="3"/>
    </row>
    <row r="33" spans="1:10" x14ac:dyDescent="0.2">
      <c r="A33" s="120" t="s">
        <v>838</v>
      </c>
      <c r="B33" s="32"/>
      <c r="C33" s="121">
        <v>5.12</v>
      </c>
      <c r="D33" s="121">
        <v>2.56</v>
      </c>
      <c r="E33" s="122">
        <v>8.8800000000000008</v>
      </c>
      <c r="F33" s="15"/>
      <c r="G33" s="15"/>
      <c r="H33" s="3"/>
    </row>
    <row r="34" spans="1:10" x14ac:dyDescent="0.2">
      <c r="A34" s="81" t="s">
        <v>195</v>
      </c>
      <c r="B34" s="15">
        <v>33</v>
      </c>
      <c r="C34" s="100">
        <v>4.3094099999999997</v>
      </c>
      <c r="D34" s="100">
        <v>1.5443199999999999</v>
      </c>
      <c r="E34" s="116">
        <v>9.9787999999999997</v>
      </c>
      <c r="F34" s="15"/>
      <c r="G34" s="15"/>
      <c r="H34" s="3"/>
    </row>
    <row r="35" spans="1:10" x14ac:dyDescent="0.2">
      <c r="A35" s="119" t="s">
        <v>194</v>
      </c>
      <c r="B35" s="18">
        <v>33</v>
      </c>
      <c r="C35" s="118">
        <v>1.88669</v>
      </c>
      <c r="D35" s="118">
        <v>0.24582000000000001</v>
      </c>
      <c r="E35" s="117">
        <v>6.6843700000000004</v>
      </c>
      <c r="F35" s="15"/>
      <c r="G35" s="15"/>
      <c r="H35" s="3"/>
    </row>
    <row r="36" spans="1:10" x14ac:dyDescent="0.2">
      <c r="A36" s="3"/>
      <c r="B36" s="15"/>
      <c r="C36" s="115"/>
      <c r="D36" s="115"/>
      <c r="E36" s="115"/>
      <c r="F36" s="115"/>
      <c r="G36" s="15"/>
      <c r="H36" s="15"/>
      <c r="I36" s="3"/>
    </row>
    <row r="37" spans="1:10" x14ac:dyDescent="0.2">
      <c r="A37" s="90" t="s">
        <v>57</v>
      </c>
      <c r="B37" s="15"/>
      <c r="C37" s="15"/>
      <c r="D37" s="15"/>
      <c r="E37" s="15"/>
      <c r="F37" s="15"/>
      <c r="G37" s="15"/>
      <c r="H37" s="15"/>
      <c r="I37" s="3"/>
    </row>
    <row r="38" spans="1:10" x14ac:dyDescent="0.2">
      <c r="A38" s="90" t="s">
        <v>53</v>
      </c>
      <c r="B38" s="15"/>
      <c r="C38" s="15"/>
      <c r="D38" s="15"/>
      <c r="E38" s="15"/>
      <c r="F38" s="15"/>
      <c r="G38" s="15"/>
      <c r="H38" s="15"/>
      <c r="I38" s="3"/>
    </row>
    <row r="39" spans="1:10" x14ac:dyDescent="0.2">
      <c r="A39" s="90" t="s">
        <v>54</v>
      </c>
      <c r="B39" s="3"/>
      <c r="C39" s="3"/>
      <c r="D39" s="3"/>
      <c r="E39" s="3"/>
      <c r="F39" s="3"/>
      <c r="G39" s="3"/>
      <c r="H39" s="3"/>
      <c r="I39" s="3"/>
    </row>
    <row r="40" spans="1:10" x14ac:dyDescent="0.2">
      <c r="A40" s="90" t="s">
        <v>55</v>
      </c>
      <c r="B40" s="3"/>
      <c r="C40" s="3"/>
      <c r="D40" s="3"/>
      <c r="E40" s="3"/>
      <c r="F40" s="3"/>
      <c r="G40" s="3"/>
      <c r="H40" s="3"/>
      <c r="I40" s="3"/>
    </row>
    <row r="41" spans="1:10" x14ac:dyDescent="0.2">
      <c r="A41" s="90" t="s">
        <v>56</v>
      </c>
      <c r="B41" s="3"/>
      <c r="C41" s="3"/>
      <c r="D41" s="3"/>
      <c r="E41" s="3"/>
      <c r="F41" s="3"/>
      <c r="G41" s="3"/>
      <c r="H41" s="3"/>
      <c r="I41" s="3"/>
    </row>
    <row r="42" spans="1:10" x14ac:dyDescent="0.2">
      <c r="A42" s="3"/>
      <c r="B42" s="3"/>
      <c r="C42" s="3"/>
      <c r="D42" s="3"/>
      <c r="E42" s="3"/>
      <c r="F42" s="3"/>
      <c r="G42" s="3"/>
      <c r="H42" s="3"/>
      <c r="I42" s="3"/>
    </row>
    <row r="43" spans="1:10" x14ac:dyDescent="0.2">
      <c r="A43" s="3"/>
      <c r="B43" s="15"/>
      <c r="C43" s="15"/>
      <c r="D43" s="15"/>
      <c r="E43" s="15"/>
      <c r="F43" s="15"/>
      <c r="G43" s="15"/>
      <c r="H43" s="3"/>
      <c r="I43" s="3"/>
      <c r="J43" s="3"/>
    </row>
    <row r="44" spans="1:10" x14ac:dyDescent="0.2">
      <c r="A44" s="3"/>
      <c r="B44" s="15"/>
      <c r="C44" s="15"/>
      <c r="D44" s="15"/>
      <c r="E44" s="15"/>
      <c r="F44" s="15"/>
      <c r="G44" s="15"/>
      <c r="H44" s="3"/>
      <c r="I44" s="3"/>
      <c r="J44" s="3"/>
    </row>
    <row r="45" spans="1:10" x14ac:dyDescent="0.2">
      <c r="A45" s="3"/>
      <c r="B45" s="15"/>
      <c r="C45" s="15"/>
      <c r="D45" s="15"/>
      <c r="E45" s="15"/>
      <c r="F45" s="15"/>
      <c r="G45" s="15"/>
      <c r="H45" s="3"/>
      <c r="I45" s="3"/>
      <c r="J45" s="3"/>
    </row>
    <row r="46" spans="1:10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">
      <c r="A50" s="3"/>
      <c r="B50" s="15"/>
      <c r="C50" s="15"/>
      <c r="D50" s="15"/>
      <c r="E50" s="15"/>
      <c r="F50" s="15"/>
      <c r="G50" s="15"/>
      <c r="H50" s="15"/>
      <c r="I50" s="3"/>
      <c r="J50" s="3"/>
    </row>
    <row r="51" spans="1:10" x14ac:dyDescent="0.2">
      <c r="A51" s="3"/>
      <c r="B51" s="15"/>
      <c r="C51" s="15"/>
      <c r="D51" s="15"/>
      <c r="E51" s="15"/>
      <c r="F51" s="15"/>
      <c r="G51" s="15"/>
      <c r="H51" s="15"/>
      <c r="I51" s="3"/>
    </row>
    <row r="52" spans="1:10" x14ac:dyDescent="0.2">
      <c r="A52" s="3"/>
      <c r="B52" s="15"/>
      <c r="C52" s="15"/>
      <c r="D52" s="15"/>
      <c r="E52" s="15"/>
      <c r="F52" s="15"/>
      <c r="G52" s="15"/>
      <c r="H52" s="15"/>
      <c r="I52" s="3"/>
    </row>
    <row r="53" spans="1:10" x14ac:dyDescent="0.2">
      <c r="A53" s="3"/>
      <c r="B53" s="3"/>
      <c r="C53" s="3"/>
      <c r="D53" s="3"/>
      <c r="E53" s="3"/>
      <c r="F53" s="3"/>
      <c r="G53" s="3"/>
      <c r="H53" s="3"/>
      <c r="I53" s="3"/>
    </row>
    <row r="54" spans="1:10" x14ac:dyDescent="0.2">
      <c r="A54" s="3"/>
      <c r="B54" s="3"/>
      <c r="C54" s="3"/>
      <c r="D54" s="3"/>
      <c r="E54" s="3"/>
      <c r="F54" s="3"/>
      <c r="G54" s="3"/>
      <c r="H54" s="3"/>
      <c r="I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</row>
  </sheetData>
  <mergeCells count="1">
    <mergeCell ref="A21:B2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B6" sqref="B6:C6"/>
    </sheetView>
  </sheetViews>
  <sheetFormatPr baseColWidth="10" defaultRowHeight="12.75" x14ac:dyDescent="0.2"/>
  <cols>
    <col min="1" max="1" width="13.140625" bestFit="1" customWidth="1"/>
    <col min="2" max="2" width="14" customWidth="1"/>
    <col min="3" max="3" width="63.42578125" bestFit="1" customWidth="1"/>
    <col min="6" max="6" width="16.140625" bestFit="1" customWidth="1"/>
  </cols>
  <sheetData>
    <row r="1" spans="1:6" x14ac:dyDescent="0.2">
      <c r="A1" s="23" t="s">
        <v>882</v>
      </c>
      <c r="B1" s="23" t="s">
        <v>467</v>
      </c>
      <c r="C1" s="23" t="s">
        <v>883</v>
      </c>
      <c r="D1" s="23"/>
      <c r="E1" s="23" t="s">
        <v>888</v>
      </c>
      <c r="F1" s="23" t="s">
        <v>891</v>
      </c>
    </row>
    <row r="2" spans="1:6" x14ac:dyDescent="0.2">
      <c r="A2" s="55">
        <v>220</v>
      </c>
      <c r="B2" t="s">
        <v>719</v>
      </c>
      <c r="C2" t="s">
        <v>884</v>
      </c>
      <c r="D2" s="55"/>
      <c r="E2" s="55">
        <v>72</v>
      </c>
      <c r="F2" s="55" t="s">
        <v>472</v>
      </c>
    </row>
    <row r="3" spans="1:6" x14ac:dyDescent="0.2">
      <c r="A3" s="55">
        <v>140</v>
      </c>
      <c r="B3" t="s">
        <v>885</v>
      </c>
      <c r="C3" t="s">
        <v>885</v>
      </c>
      <c r="D3" s="55"/>
      <c r="E3" s="55" t="s">
        <v>885</v>
      </c>
      <c r="F3" s="55" t="s">
        <v>885</v>
      </c>
    </row>
    <row r="4" spans="1:6" x14ac:dyDescent="0.2">
      <c r="A4" s="55" t="s">
        <v>886</v>
      </c>
      <c r="C4" s="177" t="s">
        <v>887</v>
      </c>
      <c r="D4" s="57">
        <v>40836</v>
      </c>
      <c r="E4" s="55"/>
      <c r="F4" s="55"/>
    </row>
    <row r="5" spans="1:6" x14ac:dyDescent="0.2">
      <c r="A5" s="55" t="s">
        <v>889</v>
      </c>
      <c r="B5" t="s">
        <v>726</v>
      </c>
      <c r="C5" t="s">
        <v>890</v>
      </c>
      <c r="D5" s="55"/>
      <c r="E5" s="55">
        <v>75</v>
      </c>
      <c r="F5" s="55" t="s">
        <v>892</v>
      </c>
    </row>
    <row r="6" spans="1:6" x14ac:dyDescent="0.2">
      <c r="A6" s="55" t="s">
        <v>893</v>
      </c>
      <c r="B6" t="s">
        <v>721</v>
      </c>
      <c r="C6" t="s">
        <v>894</v>
      </c>
      <c r="D6" s="55"/>
      <c r="E6" s="55" t="s">
        <v>475</v>
      </c>
      <c r="F6" s="55" t="s">
        <v>472</v>
      </c>
    </row>
    <row r="7" spans="1:6" x14ac:dyDescent="0.2">
      <c r="A7" s="55" t="s">
        <v>886</v>
      </c>
      <c r="B7" t="s">
        <v>468</v>
      </c>
      <c r="C7" t="s">
        <v>895</v>
      </c>
      <c r="D7" s="55"/>
      <c r="E7" s="55">
        <v>8</v>
      </c>
      <c r="F7" s="55" t="s">
        <v>472</v>
      </c>
    </row>
    <row r="8" spans="1:6" x14ac:dyDescent="0.2">
      <c r="A8" s="55"/>
    </row>
    <row r="10" spans="1:6" x14ac:dyDescent="0.2">
      <c r="A10" s="179" t="s">
        <v>474</v>
      </c>
      <c r="B10" s="179">
        <v>200</v>
      </c>
      <c r="E10" s="178"/>
    </row>
    <row r="12" spans="1:6" x14ac:dyDescent="0.2">
      <c r="A12" s="23"/>
    </row>
    <row r="13" spans="1:6" x14ac:dyDescent="0.2">
      <c r="A13" s="23"/>
    </row>
    <row r="18" spans="1:1" x14ac:dyDescent="0.2">
      <c r="A18" s="23"/>
    </row>
    <row r="19" spans="1:1" x14ac:dyDescent="0.2">
      <c r="A19" s="23"/>
    </row>
    <row r="23" spans="1:1" x14ac:dyDescent="0.2">
      <c r="A23" s="23"/>
    </row>
    <row r="24" spans="1:1" x14ac:dyDescent="0.2">
      <c r="A24" s="23"/>
    </row>
    <row r="28" spans="1:1" x14ac:dyDescent="0.2">
      <c r="A28" s="23"/>
    </row>
    <row r="29" spans="1:1" x14ac:dyDescent="0.2">
      <c r="A29" s="23"/>
    </row>
  </sheetData>
  <phoneticPr fontId="0" type="noConversion"/>
  <hyperlinks>
    <hyperlink ref="C4" r:id="rId1"/>
  </hyperlinks>
  <pageMargins left="0.78740157499999996" right="0.78740157499999996" top="0.984251969" bottom="0.984251969" header="0.4921259845" footer="0.4921259845"/>
  <pageSetup paperSize="9" orientation="portrait" horizontalDpi="4294967293" verticalDpi="0" r:id="rId2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"/>
  <sheetViews>
    <sheetView workbookViewId="0">
      <selection activeCell="K16" sqref="K16"/>
    </sheetView>
  </sheetViews>
  <sheetFormatPr baseColWidth="10" defaultRowHeight="12.75" x14ac:dyDescent="0.2"/>
  <cols>
    <col min="1" max="9" width="11.42578125" style="342"/>
    <col min="10" max="10" width="19.140625" style="342" customWidth="1"/>
    <col min="11" max="11" width="25.42578125" style="342" bestFit="1" customWidth="1"/>
    <col min="12" max="16384" width="11.42578125" style="342"/>
  </cols>
  <sheetData>
    <row r="1" spans="1:15" x14ac:dyDescent="0.2">
      <c r="A1" s="363" t="s">
        <v>1436</v>
      </c>
      <c r="B1" s="359"/>
      <c r="C1" s="359"/>
      <c r="D1" s="362" t="s">
        <v>100</v>
      </c>
      <c r="E1" s="358" t="s">
        <v>1435</v>
      </c>
      <c r="F1" s="358" t="s">
        <v>1434</v>
      </c>
      <c r="G1" s="358" t="s">
        <v>1434</v>
      </c>
      <c r="H1" s="358" t="s">
        <v>97</v>
      </c>
      <c r="I1" s="358" t="s">
        <v>1433</v>
      </c>
      <c r="J1" s="358" t="s">
        <v>1432</v>
      </c>
      <c r="K1" s="358" t="s">
        <v>1431</v>
      </c>
      <c r="L1" s="358" t="s">
        <v>1430</v>
      </c>
      <c r="M1" s="358" t="s">
        <v>1429</v>
      </c>
      <c r="N1" s="358"/>
    </row>
    <row r="2" spans="1:15" x14ac:dyDescent="0.2">
      <c r="A2" s="363"/>
      <c r="B2" s="359"/>
      <c r="C2" s="359"/>
      <c r="D2" s="362"/>
      <c r="E2" s="358"/>
      <c r="F2" s="358"/>
      <c r="G2" s="358"/>
      <c r="H2" s="358"/>
      <c r="I2" s="358"/>
      <c r="J2" s="361" t="s">
        <v>1428</v>
      </c>
      <c r="K2" s="358"/>
      <c r="M2" s="360" t="s">
        <v>1427</v>
      </c>
      <c r="N2" s="360"/>
    </row>
    <row r="3" spans="1:15" x14ac:dyDescent="0.2">
      <c r="A3" s="359"/>
      <c r="B3" s="359"/>
      <c r="C3" s="359"/>
      <c r="D3" s="359"/>
      <c r="E3" s="358" t="s">
        <v>141</v>
      </c>
      <c r="F3" s="358" t="s">
        <v>141</v>
      </c>
      <c r="G3" s="358" t="s">
        <v>98</v>
      </c>
      <c r="H3" s="358" t="s">
        <v>99</v>
      </c>
      <c r="I3" s="358" t="s">
        <v>99</v>
      </c>
      <c r="J3" s="358" t="s">
        <v>99</v>
      </c>
      <c r="K3" s="358" t="s">
        <v>99</v>
      </c>
    </row>
    <row r="4" spans="1:15" ht="15" x14ac:dyDescent="0.25">
      <c r="A4" s="346">
        <v>3</v>
      </c>
      <c r="B4" s="346">
        <v>103</v>
      </c>
      <c r="C4" s="346">
        <v>11</v>
      </c>
      <c r="D4" s="346" t="s">
        <v>378</v>
      </c>
      <c r="E4" s="346">
        <v>9</v>
      </c>
      <c r="F4" s="346" t="s">
        <v>1385</v>
      </c>
      <c r="G4" s="346">
        <f t="shared" ref="G4:G35" si="0">F4/10</f>
        <v>0</v>
      </c>
      <c r="H4" s="346">
        <v>0.9</v>
      </c>
      <c r="I4" s="346">
        <v>0.6</v>
      </c>
      <c r="J4" s="346">
        <v>0.4</v>
      </c>
      <c r="K4" s="346">
        <v>0.2</v>
      </c>
      <c r="L4" s="349"/>
      <c r="O4" s="354" t="s">
        <v>1426</v>
      </c>
    </row>
    <row r="5" spans="1:15" ht="15" x14ac:dyDescent="0.25">
      <c r="A5" s="345">
        <v>3</v>
      </c>
      <c r="B5" s="345">
        <v>103</v>
      </c>
      <c r="C5" s="345">
        <v>18</v>
      </c>
      <c r="D5" s="345" t="s">
        <v>378</v>
      </c>
      <c r="E5" s="346">
        <v>44</v>
      </c>
      <c r="F5" s="346" t="s">
        <v>1392</v>
      </c>
      <c r="G5" s="346">
        <f t="shared" si="0"/>
        <v>1.5</v>
      </c>
      <c r="H5" s="346">
        <v>3.4</v>
      </c>
      <c r="I5" s="346">
        <v>2.8</v>
      </c>
      <c r="J5" s="346">
        <v>1.8</v>
      </c>
      <c r="K5" s="345">
        <v>1.2</v>
      </c>
      <c r="L5" s="349">
        <f>J5/G5</f>
        <v>1.2</v>
      </c>
      <c r="M5" s="349">
        <f>(F5*100)/E5</f>
        <v>34.090909090909093</v>
      </c>
      <c r="N5" s="349"/>
      <c r="O5" s="354" t="s">
        <v>1425</v>
      </c>
    </row>
    <row r="6" spans="1:15" ht="15" x14ac:dyDescent="0.25">
      <c r="A6" s="345">
        <v>3</v>
      </c>
      <c r="B6" s="345">
        <v>103</v>
      </c>
      <c r="C6" s="345">
        <v>24</v>
      </c>
      <c r="D6" s="345" t="s">
        <v>378</v>
      </c>
      <c r="E6" s="346">
        <v>16</v>
      </c>
      <c r="F6" s="346" t="s">
        <v>1385</v>
      </c>
      <c r="G6" s="346">
        <f t="shared" si="0"/>
        <v>0</v>
      </c>
      <c r="H6" s="346">
        <v>1</v>
      </c>
      <c r="I6" s="346">
        <v>0.8</v>
      </c>
      <c r="J6" s="346">
        <v>1</v>
      </c>
      <c r="K6" s="345">
        <v>0.7</v>
      </c>
      <c r="L6" s="349"/>
      <c r="M6" s="349"/>
      <c r="N6" s="349"/>
      <c r="O6" s="354" t="s">
        <v>1411</v>
      </c>
    </row>
    <row r="7" spans="1:15" ht="15" x14ac:dyDescent="0.25">
      <c r="A7" s="345">
        <v>3</v>
      </c>
      <c r="B7" s="345">
        <v>103</v>
      </c>
      <c r="C7" s="345">
        <v>25</v>
      </c>
      <c r="D7" s="345" t="s">
        <v>378</v>
      </c>
      <c r="E7" s="346">
        <v>12</v>
      </c>
      <c r="F7" s="346" t="s">
        <v>1385</v>
      </c>
      <c r="G7" s="346">
        <f t="shared" si="0"/>
        <v>0</v>
      </c>
      <c r="H7" s="346">
        <v>0.9</v>
      </c>
      <c r="I7" s="346">
        <v>0.7</v>
      </c>
      <c r="J7" s="346">
        <v>0.7</v>
      </c>
      <c r="K7" s="345">
        <v>0.5</v>
      </c>
      <c r="L7" s="349"/>
      <c r="M7" s="349"/>
      <c r="N7" s="349"/>
      <c r="O7" s="354" t="s">
        <v>1424</v>
      </c>
    </row>
    <row r="8" spans="1:15" ht="15" x14ac:dyDescent="0.25">
      <c r="A8" s="345">
        <v>3</v>
      </c>
      <c r="B8" s="345">
        <v>103</v>
      </c>
      <c r="C8" s="345">
        <v>32</v>
      </c>
      <c r="D8" s="345" t="s">
        <v>378</v>
      </c>
      <c r="E8" s="346">
        <v>17</v>
      </c>
      <c r="F8" s="346" t="s">
        <v>1410</v>
      </c>
      <c r="G8" s="346">
        <f t="shared" si="0"/>
        <v>0.7</v>
      </c>
      <c r="H8" s="346">
        <v>1.5</v>
      </c>
      <c r="I8" s="346">
        <v>1.2</v>
      </c>
      <c r="J8" s="346">
        <v>1</v>
      </c>
      <c r="K8" s="345">
        <v>0.7</v>
      </c>
      <c r="L8" s="349">
        <f>J8/G8</f>
        <v>1.4285714285714286</v>
      </c>
      <c r="M8" s="349">
        <f>(F8*100)/E8</f>
        <v>41.176470588235297</v>
      </c>
      <c r="N8" s="349"/>
      <c r="O8" s="354" t="s">
        <v>1423</v>
      </c>
    </row>
    <row r="9" spans="1:15" ht="15" x14ac:dyDescent="0.25">
      <c r="A9" s="345">
        <v>3</v>
      </c>
      <c r="B9" s="345">
        <v>103</v>
      </c>
      <c r="C9" s="345">
        <v>33</v>
      </c>
      <c r="D9" s="345" t="s">
        <v>378</v>
      </c>
      <c r="E9" s="346">
        <v>31</v>
      </c>
      <c r="F9" s="346" t="s">
        <v>1422</v>
      </c>
      <c r="G9" s="346">
        <f t="shared" si="0"/>
        <v>1.1000000000000001</v>
      </c>
      <c r="H9" s="346">
        <v>2.1</v>
      </c>
      <c r="I9" s="346">
        <v>1.9</v>
      </c>
      <c r="J9" s="346">
        <v>1.4</v>
      </c>
      <c r="K9" s="345">
        <v>1</v>
      </c>
      <c r="L9" s="349">
        <f>J9/G9</f>
        <v>1.2727272727272725</v>
      </c>
      <c r="M9" s="349">
        <f>(F9*100)/E9</f>
        <v>35.483870967741936</v>
      </c>
      <c r="N9" s="349"/>
      <c r="O9" s="354" t="s">
        <v>1421</v>
      </c>
    </row>
    <row r="10" spans="1:15" ht="15" x14ac:dyDescent="0.25">
      <c r="A10" s="345">
        <v>3</v>
      </c>
      <c r="B10" s="345">
        <v>103</v>
      </c>
      <c r="C10" s="345">
        <v>45</v>
      </c>
      <c r="D10" s="345" t="s">
        <v>378</v>
      </c>
      <c r="E10" s="346">
        <v>9</v>
      </c>
      <c r="F10" s="346" t="s">
        <v>1385</v>
      </c>
      <c r="G10" s="346">
        <f t="shared" si="0"/>
        <v>0</v>
      </c>
      <c r="H10" s="346">
        <v>1.2</v>
      </c>
      <c r="I10" s="346">
        <v>0.8</v>
      </c>
      <c r="J10" s="346">
        <v>0.6</v>
      </c>
      <c r="K10" s="345">
        <v>0.3</v>
      </c>
      <c r="L10" s="349"/>
      <c r="M10" s="349"/>
      <c r="N10" s="349"/>
      <c r="O10" s="354" t="s">
        <v>1420</v>
      </c>
    </row>
    <row r="11" spans="1:15" ht="15" x14ac:dyDescent="0.25">
      <c r="A11" s="345">
        <v>3</v>
      </c>
      <c r="B11" s="345">
        <v>103</v>
      </c>
      <c r="C11" s="345">
        <v>48</v>
      </c>
      <c r="D11" s="345" t="s">
        <v>378</v>
      </c>
      <c r="E11" s="346">
        <v>16</v>
      </c>
      <c r="F11" s="346" t="s">
        <v>1396</v>
      </c>
      <c r="G11" s="346">
        <f t="shared" si="0"/>
        <v>0.5</v>
      </c>
      <c r="H11" s="346">
        <v>1.9</v>
      </c>
      <c r="I11" s="346">
        <v>1.7</v>
      </c>
      <c r="J11" s="346">
        <v>0.8</v>
      </c>
      <c r="K11" s="345">
        <v>0.4</v>
      </c>
      <c r="L11" s="349">
        <f t="shared" ref="L11:L16" si="1">J11/G11</f>
        <v>1.6</v>
      </c>
      <c r="M11" s="349">
        <f t="shared" ref="M11:M16" si="2">(F11*100)/E11</f>
        <v>31.25</v>
      </c>
      <c r="N11" s="349"/>
      <c r="O11" s="354" t="s">
        <v>1419</v>
      </c>
    </row>
    <row r="12" spans="1:15" ht="15" x14ac:dyDescent="0.25">
      <c r="A12" s="345">
        <v>3</v>
      </c>
      <c r="B12" s="345">
        <v>103</v>
      </c>
      <c r="C12" s="345">
        <v>54</v>
      </c>
      <c r="D12" s="345" t="s">
        <v>378</v>
      </c>
      <c r="E12" s="346">
        <v>11</v>
      </c>
      <c r="F12" s="346" t="s">
        <v>1398</v>
      </c>
      <c r="G12" s="346">
        <f t="shared" si="0"/>
        <v>0.4</v>
      </c>
      <c r="H12" s="346">
        <v>1.5</v>
      </c>
      <c r="I12" s="346">
        <v>1.3</v>
      </c>
      <c r="J12" s="346">
        <v>0.8</v>
      </c>
      <c r="K12" s="345">
        <v>0.4</v>
      </c>
      <c r="L12" s="349">
        <f t="shared" si="1"/>
        <v>2</v>
      </c>
      <c r="M12" s="349">
        <f t="shared" si="2"/>
        <v>36.363636363636367</v>
      </c>
      <c r="N12" s="349"/>
      <c r="O12" s="354" t="s">
        <v>1418</v>
      </c>
    </row>
    <row r="13" spans="1:15" ht="15" x14ac:dyDescent="0.25">
      <c r="A13" s="345">
        <v>3</v>
      </c>
      <c r="B13" s="345">
        <v>103</v>
      </c>
      <c r="C13" s="345">
        <v>55</v>
      </c>
      <c r="D13" s="345" t="s">
        <v>378</v>
      </c>
      <c r="E13" s="346">
        <v>26</v>
      </c>
      <c r="F13" s="346" t="s">
        <v>1410</v>
      </c>
      <c r="G13" s="346">
        <f t="shared" si="0"/>
        <v>0.7</v>
      </c>
      <c r="H13" s="346">
        <v>2</v>
      </c>
      <c r="I13" s="346">
        <v>1.7</v>
      </c>
      <c r="J13" s="346">
        <v>1.5</v>
      </c>
      <c r="K13" s="345">
        <v>0.8</v>
      </c>
      <c r="L13" s="349">
        <f t="shared" si="1"/>
        <v>2.1428571428571428</v>
      </c>
      <c r="M13" s="349">
        <f t="shared" si="2"/>
        <v>26.923076923076923</v>
      </c>
      <c r="N13" s="349"/>
      <c r="O13" s="354" t="s">
        <v>1417</v>
      </c>
    </row>
    <row r="14" spans="1:15" ht="15" x14ac:dyDescent="0.25">
      <c r="A14" s="345">
        <v>3</v>
      </c>
      <c r="B14" s="345">
        <v>103</v>
      </c>
      <c r="C14" s="345">
        <v>61</v>
      </c>
      <c r="D14" s="345" t="s">
        <v>378</v>
      </c>
      <c r="E14" s="346">
        <v>20</v>
      </c>
      <c r="F14" s="346" t="s">
        <v>1398</v>
      </c>
      <c r="G14" s="346">
        <f t="shared" si="0"/>
        <v>0.4</v>
      </c>
      <c r="H14" s="346">
        <v>1.7</v>
      </c>
      <c r="I14" s="346">
        <v>1.5</v>
      </c>
      <c r="J14" s="346">
        <v>1.7</v>
      </c>
      <c r="K14" s="345">
        <v>0.9</v>
      </c>
      <c r="L14" s="349">
        <f t="shared" si="1"/>
        <v>4.25</v>
      </c>
      <c r="M14" s="349">
        <f t="shared" si="2"/>
        <v>20</v>
      </c>
      <c r="N14" s="349"/>
      <c r="O14" s="354" t="s">
        <v>1416</v>
      </c>
    </row>
    <row r="15" spans="1:15" ht="15" x14ac:dyDescent="0.25">
      <c r="A15" s="345">
        <v>3</v>
      </c>
      <c r="B15" s="345">
        <v>103</v>
      </c>
      <c r="C15" s="345">
        <v>68</v>
      </c>
      <c r="D15" s="345" t="s">
        <v>378</v>
      </c>
      <c r="E15" s="346">
        <v>41</v>
      </c>
      <c r="F15" s="346" t="s">
        <v>1391</v>
      </c>
      <c r="G15" s="346">
        <f t="shared" si="0"/>
        <v>1.7</v>
      </c>
      <c r="H15" s="346">
        <v>3.2</v>
      </c>
      <c r="I15" s="346">
        <v>2.9</v>
      </c>
      <c r="J15" s="346">
        <v>2.2999999999999998</v>
      </c>
      <c r="K15" s="345">
        <v>1.7</v>
      </c>
      <c r="L15" s="349">
        <f t="shared" si="1"/>
        <v>1.3529411764705881</v>
      </c>
      <c r="M15" s="349">
        <f t="shared" si="2"/>
        <v>41.463414634146339</v>
      </c>
      <c r="N15" s="349"/>
      <c r="O15" s="354" t="s">
        <v>1415</v>
      </c>
    </row>
    <row r="16" spans="1:15" ht="15" x14ac:dyDescent="0.25">
      <c r="A16" s="345">
        <v>3</v>
      </c>
      <c r="B16" s="345">
        <v>203</v>
      </c>
      <c r="C16" s="345">
        <v>11</v>
      </c>
      <c r="D16" s="345" t="s">
        <v>378</v>
      </c>
      <c r="E16" s="346">
        <v>24</v>
      </c>
      <c r="F16" s="346" t="s">
        <v>1414</v>
      </c>
      <c r="G16" s="346">
        <f t="shared" si="0"/>
        <v>1.4</v>
      </c>
      <c r="H16" s="346">
        <v>2.7</v>
      </c>
      <c r="I16" s="346">
        <v>2</v>
      </c>
      <c r="J16" s="346">
        <v>1</v>
      </c>
      <c r="K16" s="345">
        <v>0.9</v>
      </c>
      <c r="L16" s="349">
        <f t="shared" si="1"/>
        <v>0.7142857142857143</v>
      </c>
      <c r="M16" s="349">
        <f t="shared" si="2"/>
        <v>58.333333333333336</v>
      </c>
      <c r="N16" s="349"/>
      <c r="O16" s="354"/>
    </row>
    <row r="17" spans="1:16" ht="15" x14ac:dyDescent="0.25">
      <c r="A17" s="345">
        <v>3</v>
      </c>
      <c r="B17" s="345">
        <v>203</v>
      </c>
      <c r="C17" s="345">
        <v>18</v>
      </c>
      <c r="D17" s="345" t="s">
        <v>378</v>
      </c>
      <c r="E17" s="346">
        <v>14</v>
      </c>
      <c r="F17" s="346" t="s">
        <v>1385</v>
      </c>
      <c r="G17" s="346">
        <f t="shared" si="0"/>
        <v>0</v>
      </c>
      <c r="H17" s="346">
        <v>0.8</v>
      </c>
      <c r="I17" s="346">
        <v>0.6</v>
      </c>
      <c r="J17" s="346">
        <v>0.6</v>
      </c>
      <c r="K17" s="345">
        <v>0.4</v>
      </c>
      <c r="L17" s="349"/>
      <c r="M17" s="349"/>
      <c r="N17" s="349"/>
      <c r="O17" s="357" t="s">
        <v>1413</v>
      </c>
      <c r="P17" s="356"/>
    </row>
    <row r="18" spans="1:16" ht="15" x14ac:dyDescent="0.25">
      <c r="A18" s="345">
        <v>3</v>
      </c>
      <c r="B18" s="345">
        <v>203</v>
      </c>
      <c r="C18" s="345">
        <v>24</v>
      </c>
      <c r="D18" s="345" t="s">
        <v>378</v>
      </c>
      <c r="E18" s="346">
        <v>12</v>
      </c>
      <c r="F18" s="346" t="s">
        <v>1398</v>
      </c>
      <c r="G18" s="346">
        <f t="shared" si="0"/>
        <v>0.4</v>
      </c>
      <c r="H18" s="346">
        <v>1.4</v>
      </c>
      <c r="I18" s="346">
        <v>0.8</v>
      </c>
      <c r="J18" s="346">
        <v>0.7</v>
      </c>
      <c r="K18" s="345">
        <v>0.7</v>
      </c>
      <c r="L18" s="349">
        <f t="shared" ref="L18:L29" si="3">J18/G18</f>
        <v>1.7499999999999998</v>
      </c>
      <c r="M18" s="349">
        <f t="shared" ref="M18:M29" si="4">(F18*100)/E18</f>
        <v>33.333333333333336</v>
      </c>
      <c r="N18" s="349"/>
      <c r="O18" s="357" t="s">
        <v>1412</v>
      </c>
      <c r="P18" s="356"/>
    </row>
    <row r="19" spans="1:16" ht="15" x14ac:dyDescent="0.25">
      <c r="A19" s="345">
        <v>3</v>
      </c>
      <c r="B19" s="345">
        <v>203</v>
      </c>
      <c r="C19" s="345">
        <v>25</v>
      </c>
      <c r="D19" s="345" t="s">
        <v>378</v>
      </c>
      <c r="E19" s="346">
        <v>20</v>
      </c>
      <c r="F19" s="346" t="s">
        <v>1410</v>
      </c>
      <c r="G19" s="346">
        <f t="shared" si="0"/>
        <v>0.7</v>
      </c>
      <c r="H19" s="346">
        <v>2.1</v>
      </c>
      <c r="I19" s="346">
        <v>1.4</v>
      </c>
      <c r="J19" s="346">
        <v>1.3</v>
      </c>
      <c r="K19" s="345">
        <v>0.9</v>
      </c>
      <c r="L19" s="349">
        <f t="shared" si="3"/>
        <v>1.8571428571428574</v>
      </c>
      <c r="M19" s="349">
        <f t="shared" si="4"/>
        <v>35</v>
      </c>
      <c r="N19" s="349"/>
      <c r="O19" s="357" t="s">
        <v>1411</v>
      </c>
      <c r="P19" s="356"/>
    </row>
    <row r="20" spans="1:16" ht="15" x14ac:dyDescent="0.25">
      <c r="A20" s="345">
        <v>3</v>
      </c>
      <c r="B20" s="345">
        <v>203</v>
      </c>
      <c r="C20" s="345">
        <v>32</v>
      </c>
      <c r="D20" s="345" t="s">
        <v>378</v>
      </c>
      <c r="E20" s="346">
        <v>16</v>
      </c>
      <c r="F20" s="346" t="s">
        <v>1410</v>
      </c>
      <c r="G20" s="346">
        <f t="shared" si="0"/>
        <v>0.7</v>
      </c>
      <c r="H20" s="346">
        <v>2</v>
      </c>
      <c r="I20" s="346">
        <v>1.5</v>
      </c>
      <c r="J20" s="346">
        <v>1.1000000000000001</v>
      </c>
      <c r="K20" s="345">
        <v>0.9</v>
      </c>
      <c r="L20" s="349">
        <f t="shared" si="3"/>
        <v>1.5714285714285716</v>
      </c>
      <c r="M20" s="349">
        <f t="shared" si="4"/>
        <v>43.75</v>
      </c>
      <c r="N20" s="349"/>
      <c r="O20" s="357" t="s">
        <v>1409</v>
      </c>
      <c r="P20" s="356"/>
    </row>
    <row r="21" spans="1:16" ht="15" x14ac:dyDescent="0.25">
      <c r="A21" s="345">
        <v>3</v>
      </c>
      <c r="B21" s="345">
        <v>203</v>
      </c>
      <c r="C21" s="345">
        <v>33</v>
      </c>
      <c r="D21" s="345" t="s">
        <v>378</v>
      </c>
      <c r="E21" s="346">
        <v>36</v>
      </c>
      <c r="F21" s="346" t="s">
        <v>1393</v>
      </c>
      <c r="G21" s="346">
        <f t="shared" si="0"/>
        <v>1.8</v>
      </c>
      <c r="H21" s="346">
        <v>2.7</v>
      </c>
      <c r="I21" s="346">
        <v>2</v>
      </c>
      <c r="J21" s="346">
        <v>1.6</v>
      </c>
      <c r="K21" s="345">
        <v>1.2</v>
      </c>
      <c r="L21" s="349">
        <f t="shared" si="3"/>
        <v>0.88888888888888895</v>
      </c>
      <c r="M21" s="349">
        <f t="shared" si="4"/>
        <v>50</v>
      </c>
      <c r="N21" s="349"/>
      <c r="O21" s="357" t="s">
        <v>1408</v>
      </c>
      <c r="P21" s="356"/>
    </row>
    <row r="22" spans="1:16" ht="15" x14ac:dyDescent="0.25">
      <c r="A22" s="345">
        <v>3</v>
      </c>
      <c r="B22" s="345">
        <v>203</v>
      </c>
      <c r="C22" s="345">
        <v>45</v>
      </c>
      <c r="D22" s="345" t="s">
        <v>378</v>
      </c>
      <c r="E22" s="346">
        <v>42</v>
      </c>
      <c r="F22" s="346" t="s">
        <v>1391</v>
      </c>
      <c r="G22" s="346">
        <f t="shared" si="0"/>
        <v>1.7</v>
      </c>
      <c r="H22" s="346">
        <v>2.7</v>
      </c>
      <c r="I22" s="346">
        <v>1.9</v>
      </c>
      <c r="J22" s="346">
        <v>1.9</v>
      </c>
      <c r="K22" s="345">
        <v>1.2</v>
      </c>
      <c r="L22" s="349">
        <f t="shared" si="3"/>
        <v>1.1176470588235294</v>
      </c>
      <c r="M22" s="349">
        <f t="shared" si="4"/>
        <v>40.476190476190474</v>
      </c>
      <c r="N22" s="349"/>
      <c r="O22" s="357" t="s">
        <v>1407</v>
      </c>
      <c r="P22" s="356"/>
    </row>
    <row r="23" spans="1:16" ht="15" x14ac:dyDescent="0.25">
      <c r="A23" s="345">
        <v>3</v>
      </c>
      <c r="B23" s="345">
        <v>203</v>
      </c>
      <c r="C23" s="345">
        <v>48</v>
      </c>
      <c r="D23" s="345" t="s">
        <v>378</v>
      </c>
      <c r="E23" s="346">
        <v>48</v>
      </c>
      <c r="F23" s="346" t="s">
        <v>1394</v>
      </c>
      <c r="G23" s="346">
        <f t="shared" si="0"/>
        <v>2.2999999999999998</v>
      </c>
      <c r="H23" s="346">
        <v>3.1</v>
      </c>
      <c r="I23" s="346">
        <v>2.2999999999999998</v>
      </c>
      <c r="J23" s="346">
        <v>2.5</v>
      </c>
      <c r="K23" s="345">
        <v>1.4</v>
      </c>
      <c r="L23" s="349">
        <f t="shared" si="3"/>
        <v>1.0869565217391306</v>
      </c>
      <c r="M23" s="349">
        <f t="shared" si="4"/>
        <v>47.916666666666664</v>
      </c>
      <c r="N23" s="349"/>
      <c r="O23" s="357" t="s">
        <v>1406</v>
      </c>
      <c r="P23" s="356"/>
    </row>
    <row r="24" spans="1:16" ht="15" x14ac:dyDescent="0.25">
      <c r="A24" s="345">
        <v>3</v>
      </c>
      <c r="B24" s="345">
        <v>203</v>
      </c>
      <c r="C24" s="345">
        <v>54</v>
      </c>
      <c r="D24" s="345" t="s">
        <v>378</v>
      </c>
      <c r="E24" s="346">
        <v>46</v>
      </c>
      <c r="F24" s="346" t="s">
        <v>1386</v>
      </c>
      <c r="G24" s="346">
        <f t="shared" si="0"/>
        <v>1.9</v>
      </c>
      <c r="H24" s="346">
        <v>2.7</v>
      </c>
      <c r="I24" s="346">
        <v>1.9</v>
      </c>
      <c r="J24" s="346">
        <v>1.9</v>
      </c>
      <c r="K24" s="345">
        <v>1.2</v>
      </c>
      <c r="L24" s="349">
        <f t="shared" si="3"/>
        <v>1</v>
      </c>
      <c r="M24" s="349">
        <f t="shared" si="4"/>
        <v>41.304347826086953</v>
      </c>
      <c r="N24" s="349"/>
      <c r="O24" s="357" t="s">
        <v>1405</v>
      </c>
      <c r="P24" s="356"/>
    </row>
    <row r="25" spans="1:16" ht="15" x14ac:dyDescent="0.25">
      <c r="A25" s="345">
        <v>3</v>
      </c>
      <c r="B25" s="345">
        <v>203</v>
      </c>
      <c r="C25" s="345">
        <v>55</v>
      </c>
      <c r="D25" s="345" t="s">
        <v>378</v>
      </c>
      <c r="E25" s="346">
        <v>15</v>
      </c>
      <c r="F25" s="346" t="s">
        <v>1398</v>
      </c>
      <c r="G25" s="346">
        <f t="shared" si="0"/>
        <v>0.4</v>
      </c>
      <c r="H25" s="346">
        <v>1.5</v>
      </c>
      <c r="I25" s="346">
        <v>1.1000000000000001</v>
      </c>
      <c r="J25" s="346">
        <v>1.4</v>
      </c>
      <c r="K25" s="345">
        <v>0.8</v>
      </c>
      <c r="L25" s="349">
        <f t="shared" si="3"/>
        <v>3.4999999999999996</v>
      </c>
      <c r="M25" s="349">
        <f t="shared" si="4"/>
        <v>26.666666666666668</v>
      </c>
      <c r="N25" s="349"/>
      <c r="O25" s="357" t="s">
        <v>1404</v>
      </c>
      <c r="P25" s="356"/>
    </row>
    <row r="26" spans="1:16" ht="15" x14ac:dyDescent="0.25">
      <c r="A26" s="345">
        <v>3</v>
      </c>
      <c r="B26" s="345">
        <v>203</v>
      </c>
      <c r="C26" s="345">
        <v>61</v>
      </c>
      <c r="D26" s="345" t="s">
        <v>378</v>
      </c>
      <c r="E26" s="346">
        <v>25</v>
      </c>
      <c r="F26" s="346" t="s">
        <v>1396</v>
      </c>
      <c r="G26" s="346">
        <f t="shared" si="0"/>
        <v>0.5</v>
      </c>
      <c r="H26" s="346">
        <v>1.9</v>
      </c>
      <c r="I26" s="346">
        <v>1.1000000000000001</v>
      </c>
      <c r="J26" s="346">
        <v>1.7</v>
      </c>
      <c r="K26" s="345">
        <v>1.1000000000000001</v>
      </c>
      <c r="L26" s="349">
        <f t="shared" si="3"/>
        <v>3.4</v>
      </c>
      <c r="M26" s="349">
        <f t="shared" si="4"/>
        <v>20</v>
      </c>
      <c r="N26" s="349"/>
      <c r="O26" s="354"/>
    </row>
    <row r="27" spans="1:16" ht="15" x14ac:dyDescent="0.25">
      <c r="A27" s="345">
        <v>3</v>
      </c>
      <c r="B27" s="345">
        <v>203</v>
      </c>
      <c r="C27" s="345">
        <v>68</v>
      </c>
      <c r="D27" s="345" t="s">
        <v>378</v>
      </c>
      <c r="E27" s="346">
        <v>28</v>
      </c>
      <c r="F27" s="346" t="s">
        <v>1403</v>
      </c>
      <c r="G27" s="346">
        <f t="shared" si="0"/>
        <v>1.3</v>
      </c>
      <c r="H27" s="346">
        <v>2.5</v>
      </c>
      <c r="I27" s="346">
        <v>1.7</v>
      </c>
      <c r="J27" s="346">
        <v>1.2</v>
      </c>
      <c r="K27" s="345">
        <v>1.2</v>
      </c>
      <c r="L27" s="349">
        <f t="shared" si="3"/>
        <v>0.92307692307692302</v>
      </c>
      <c r="M27" s="349">
        <f t="shared" si="4"/>
        <v>46.428571428571431</v>
      </c>
      <c r="N27" s="349"/>
      <c r="O27" s="355" t="s">
        <v>1402</v>
      </c>
    </row>
    <row r="28" spans="1:16" ht="15" x14ac:dyDescent="0.25">
      <c r="A28" s="345">
        <v>3</v>
      </c>
      <c r="B28" s="345">
        <v>303</v>
      </c>
      <c r="C28" s="345">
        <v>11</v>
      </c>
      <c r="D28" s="345" t="s">
        <v>378</v>
      </c>
      <c r="E28" s="346">
        <v>38</v>
      </c>
      <c r="F28" s="346" t="s">
        <v>1386</v>
      </c>
      <c r="G28" s="346">
        <f t="shared" si="0"/>
        <v>1.9</v>
      </c>
      <c r="H28" s="346">
        <v>2.9</v>
      </c>
      <c r="I28" s="346">
        <v>2.4</v>
      </c>
      <c r="J28" s="346">
        <v>1.5</v>
      </c>
      <c r="K28" s="345">
        <v>1.2</v>
      </c>
      <c r="L28" s="349">
        <f t="shared" si="3"/>
        <v>0.78947368421052633</v>
      </c>
      <c r="M28" s="349">
        <f t="shared" si="4"/>
        <v>50</v>
      </c>
      <c r="N28" s="349"/>
      <c r="O28" s="354" t="s">
        <v>1401</v>
      </c>
    </row>
    <row r="29" spans="1:16" ht="15" x14ac:dyDescent="0.25">
      <c r="A29" s="345">
        <v>3</v>
      </c>
      <c r="B29" s="345">
        <v>303</v>
      </c>
      <c r="C29" s="345">
        <v>18</v>
      </c>
      <c r="D29" s="345" t="s">
        <v>378</v>
      </c>
      <c r="E29" s="346">
        <v>33</v>
      </c>
      <c r="F29" s="346" t="s">
        <v>1393</v>
      </c>
      <c r="G29" s="346">
        <f t="shared" si="0"/>
        <v>1.8</v>
      </c>
      <c r="H29" s="346">
        <v>2.9</v>
      </c>
      <c r="I29" s="346">
        <v>2.4</v>
      </c>
      <c r="J29" s="346">
        <v>1.9</v>
      </c>
      <c r="K29" s="345">
        <v>1.8</v>
      </c>
      <c r="L29" s="349">
        <f t="shared" si="3"/>
        <v>1.0555555555555556</v>
      </c>
      <c r="M29" s="349">
        <f t="shared" si="4"/>
        <v>54.545454545454547</v>
      </c>
      <c r="N29" s="349"/>
      <c r="O29" s="354" t="s">
        <v>1400</v>
      </c>
    </row>
    <row r="30" spans="1:16" ht="15" x14ac:dyDescent="0.25">
      <c r="A30" s="345">
        <v>3</v>
      </c>
      <c r="B30" s="345">
        <v>303</v>
      </c>
      <c r="C30" s="345">
        <v>24</v>
      </c>
      <c r="D30" s="345" t="s">
        <v>378</v>
      </c>
      <c r="E30" s="346">
        <v>13</v>
      </c>
      <c r="F30" s="346" t="s">
        <v>1385</v>
      </c>
      <c r="G30" s="346">
        <f t="shared" si="0"/>
        <v>0</v>
      </c>
      <c r="H30" s="346">
        <v>1.3</v>
      </c>
      <c r="I30" s="346">
        <v>0.9</v>
      </c>
      <c r="J30" s="346">
        <v>0.9</v>
      </c>
      <c r="K30" s="345">
        <v>0.7</v>
      </c>
      <c r="L30" s="349"/>
      <c r="M30" s="349"/>
      <c r="N30" s="349"/>
      <c r="O30" s="342" t="s">
        <v>1399</v>
      </c>
    </row>
    <row r="31" spans="1:16" ht="15" x14ac:dyDescent="0.25">
      <c r="A31" s="345">
        <v>3</v>
      </c>
      <c r="B31" s="345">
        <v>303</v>
      </c>
      <c r="C31" s="345">
        <v>25</v>
      </c>
      <c r="D31" s="345" t="s">
        <v>378</v>
      </c>
      <c r="E31" s="346">
        <v>42</v>
      </c>
      <c r="F31" s="346" t="s">
        <v>1384</v>
      </c>
      <c r="G31" s="346">
        <f t="shared" si="0"/>
        <v>1.6</v>
      </c>
      <c r="H31" s="346">
        <v>3.1</v>
      </c>
      <c r="I31" s="346">
        <v>2.6</v>
      </c>
      <c r="J31" s="346">
        <v>1.4</v>
      </c>
      <c r="K31" s="345">
        <v>1.2</v>
      </c>
      <c r="L31" s="349">
        <f>J31/G31</f>
        <v>0.87499999999999989</v>
      </c>
      <c r="M31" s="349">
        <f>(F31*100)/E31</f>
        <v>38.095238095238095</v>
      </c>
      <c r="N31" s="349"/>
    </row>
    <row r="32" spans="1:16" ht="15" x14ac:dyDescent="0.25">
      <c r="A32" s="345">
        <v>3</v>
      </c>
      <c r="B32" s="345">
        <v>303</v>
      </c>
      <c r="C32" s="345">
        <v>32</v>
      </c>
      <c r="D32" s="345" t="s">
        <v>378</v>
      </c>
      <c r="E32" s="346">
        <v>13</v>
      </c>
      <c r="F32" s="346" t="s">
        <v>1398</v>
      </c>
      <c r="G32" s="346">
        <f t="shared" si="0"/>
        <v>0.4</v>
      </c>
      <c r="H32" s="346">
        <v>1.5</v>
      </c>
      <c r="I32" s="346">
        <v>1.1000000000000001</v>
      </c>
      <c r="J32" s="346">
        <v>1</v>
      </c>
      <c r="K32" s="345">
        <v>0.7</v>
      </c>
      <c r="L32" s="349">
        <f>J32/G32</f>
        <v>2.5</v>
      </c>
      <c r="M32" s="349">
        <f>(F32*100)/E32</f>
        <v>30.76923076923077</v>
      </c>
      <c r="N32" s="349"/>
    </row>
    <row r="33" spans="1:15" ht="15" x14ac:dyDescent="0.25">
      <c r="A33" s="345">
        <v>3</v>
      </c>
      <c r="B33" s="345">
        <v>303</v>
      </c>
      <c r="C33" s="345">
        <v>33</v>
      </c>
      <c r="D33" s="345" t="s">
        <v>378</v>
      </c>
      <c r="E33" s="346">
        <v>6</v>
      </c>
      <c r="F33" s="346" t="s">
        <v>1385</v>
      </c>
      <c r="G33" s="346">
        <f t="shared" si="0"/>
        <v>0</v>
      </c>
      <c r="H33" s="346">
        <v>0.6</v>
      </c>
      <c r="I33" s="346">
        <v>0.4</v>
      </c>
      <c r="J33" s="346">
        <v>0.6</v>
      </c>
      <c r="K33" s="345">
        <v>0.4</v>
      </c>
      <c r="L33" s="349"/>
      <c r="M33" s="349"/>
      <c r="N33" s="349"/>
    </row>
    <row r="34" spans="1:15" ht="15" x14ac:dyDescent="0.25">
      <c r="A34" s="345">
        <v>3</v>
      </c>
      <c r="B34" s="345">
        <v>303</v>
      </c>
      <c r="C34" s="345">
        <v>45</v>
      </c>
      <c r="D34" s="345" t="s">
        <v>378</v>
      </c>
      <c r="E34" s="346">
        <v>11</v>
      </c>
      <c r="F34" s="346" t="s">
        <v>1385</v>
      </c>
      <c r="G34" s="346">
        <f t="shared" si="0"/>
        <v>0</v>
      </c>
      <c r="H34" s="346">
        <v>1.2</v>
      </c>
      <c r="I34" s="346">
        <v>0.9</v>
      </c>
      <c r="J34" s="346">
        <v>0.7</v>
      </c>
      <c r="K34" s="345">
        <v>0.5</v>
      </c>
      <c r="L34" s="349"/>
      <c r="M34" s="349"/>
      <c r="N34" s="349"/>
    </row>
    <row r="35" spans="1:15" ht="15" x14ac:dyDescent="0.25">
      <c r="A35" s="345">
        <v>3</v>
      </c>
      <c r="B35" s="345">
        <v>303</v>
      </c>
      <c r="C35" s="345">
        <v>48</v>
      </c>
      <c r="D35" s="345" t="s">
        <v>378</v>
      </c>
      <c r="E35" s="346">
        <v>21</v>
      </c>
      <c r="F35" s="346" t="s">
        <v>1388</v>
      </c>
      <c r="G35" s="346">
        <f t="shared" si="0"/>
        <v>0.6</v>
      </c>
      <c r="H35" s="346">
        <v>1.7</v>
      </c>
      <c r="I35" s="346">
        <v>1.4</v>
      </c>
      <c r="J35" s="346">
        <v>1.2</v>
      </c>
      <c r="K35" s="345">
        <v>1.2</v>
      </c>
      <c r="L35" s="349">
        <f t="shared" ref="L35:L44" si="5">J35/G35</f>
        <v>2</v>
      </c>
      <c r="M35" s="349">
        <f t="shared" ref="M35:M44" si="6">(F35*100)/E35</f>
        <v>28.571428571428573</v>
      </c>
      <c r="N35" s="349"/>
    </row>
    <row r="36" spans="1:15" ht="15" x14ac:dyDescent="0.25">
      <c r="A36" s="345">
        <v>3</v>
      </c>
      <c r="B36" s="345">
        <v>303</v>
      </c>
      <c r="C36" s="345">
        <v>54</v>
      </c>
      <c r="D36" s="345" t="s">
        <v>378</v>
      </c>
      <c r="E36" s="346">
        <v>12</v>
      </c>
      <c r="F36" s="346" t="s">
        <v>1397</v>
      </c>
      <c r="G36" s="346">
        <f t="shared" ref="G36:G66" si="7">F36/10</f>
        <v>0.3</v>
      </c>
      <c r="H36" s="346">
        <v>1.5</v>
      </c>
      <c r="I36" s="346">
        <v>1.1000000000000001</v>
      </c>
      <c r="J36" s="346">
        <v>0.6</v>
      </c>
      <c r="K36" s="345">
        <v>0.6</v>
      </c>
      <c r="L36" s="349">
        <f t="shared" si="5"/>
        <v>2</v>
      </c>
      <c r="M36" s="349">
        <f t="shared" si="6"/>
        <v>25</v>
      </c>
      <c r="N36" s="349"/>
    </row>
    <row r="37" spans="1:15" ht="15" x14ac:dyDescent="0.25">
      <c r="A37" s="345">
        <v>3</v>
      </c>
      <c r="B37" s="345">
        <v>303</v>
      </c>
      <c r="C37" s="345">
        <v>55</v>
      </c>
      <c r="D37" s="345" t="s">
        <v>378</v>
      </c>
      <c r="E37" s="346">
        <v>16</v>
      </c>
      <c r="F37" s="346" t="s">
        <v>1397</v>
      </c>
      <c r="G37" s="346">
        <f t="shared" si="7"/>
        <v>0.3</v>
      </c>
      <c r="H37" s="346">
        <v>1.5</v>
      </c>
      <c r="I37" s="346">
        <v>1.1000000000000001</v>
      </c>
      <c r="J37" s="346">
        <v>0.7</v>
      </c>
      <c r="K37" s="345">
        <v>0.7</v>
      </c>
      <c r="L37" s="349">
        <f t="shared" si="5"/>
        <v>2.3333333333333335</v>
      </c>
      <c r="M37" s="349">
        <f t="shared" si="6"/>
        <v>18.75</v>
      </c>
      <c r="N37" s="349"/>
    </row>
    <row r="38" spans="1:15" ht="15" x14ac:dyDescent="0.25">
      <c r="A38" s="345">
        <v>3</v>
      </c>
      <c r="B38" s="345">
        <v>303</v>
      </c>
      <c r="C38" s="345">
        <v>61</v>
      </c>
      <c r="D38" s="345" t="s">
        <v>378</v>
      </c>
      <c r="E38" s="346">
        <v>21</v>
      </c>
      <c r="F38" s="346" t="s">
        <v>1381</v>
      </c>
      <c r="G38" s="346">
        <f t="shared" si="7"/>
        <v>0.8</v>
      </c>
      <c r="H38" s="346">
        <v>2.1</v>
      </c>
      <c r="I38" s="346">
        <v>1.6</v>
      </c>
      <c r="J38" s="346">
        <v>0.9</v>
      </c>
      <c r="K38" s="345">
        <v>0.9</v>
      </c>
      <c r="L38" s="349">
        <f t="shared" si="5"/>
        <v>1.125</v>
      </c>
      <c r="M38" s="349">
        <f t="shared" si="6"/>
        <v>38.095238095238095</v>
      </c>
      <c r="N38" s="349"/>
    </row>
    <row r="39" spans="1:15" ht="15" x14ac:dyDescent="0.25">
      <c r="A39" s="345">
        <v>3</v>
      </c>
      <c r="B39" s="345">
        <v>303</v>
      </c>
      <c r="C39" s="345">
        <v>68</v>
      </c>
      <c r="D39" s="345" t="s">
        <v>378</v>
      </c>
      <c r="E39" s="346">
        <v>20</v>
      </c>
      <c r="F39" s="346" t="s">
        <v>1396</v>
      </c>
      <c r="G39" s="346">
        <f t="shared" si="7"/>
        <v>0.5</v>
      </c>
      <c r="H39" s="346">
        <v>1.4</v>
      </c>
      <c r="I39" s="346">
        <v>1.1000000000000001</v>
      </c>
      <c r="J39" s="346">
        <v>1.1000000000000001</v>
      </c>
      <c r="K39" s="345">
        <v>0.8</v>
      </c>
      <c r="L39" s="349">
        <f t="shared" si="5"/>
        <v>2.2000000000000002</v>
      </c>
      <c r="M39" s="349">
        <f t="shared" si="6"/>
        <v>25</v>
      </c>
      <c r="N39" s="349"/>
    </row>
    <row r="40" spans="1:15" ht="15" x14ac:dyDescent="0.25">
      <c r="A40" s="345">
        <v>3</v>
      </c>
      <c r="B40" s="345">
        <v>403</v>
      </c>
      <c r="C40" s="345">
        <v>11</v>
      </c>
      <c r="D40" s="345" t="s">
        <v>378</v>
      </c>
      <c r="E40" s="346">
        <v>40</v>
      </c>
      <c r="F40" s="346" t="s">
        <v>1392</v>
      </c>
      <c r="G40" s="346">
        <f t="shared" si="7"/>
        <v>1.5</v>
      </c>
      <c r="H40" s="346">
        <v>2.8</v>
      </c>
      <c r="I40" s="346">
        <v>2.2999999999999998</v>
      </c>
      <c r="J40" s="346">
        <v>1.3</v>
      </c>
      <c r="K40" s="345">
        <v>1.1000000000000001</v>
      </c>
      <c r="L40" s="349">
        <f t="shared" si="5"/>
        <v>0.8666666666666667</v>
      </c>
      <c r="M40" s="349">
        <f t="shared" si="6"/>
        <v>37.5</v>
      </c>
      <c r="N40" s="349"/>
    </row>
    <row r="41" spans="1:15" ht="15" x14ac:dyDescent="0.25">
      <c r="A41" s="345">
        <v>3</v>
      </c>
      <c r="B41" s="345">
        <v>403</v>
      </c>
      <c r="C41" s="345">
        <v>18</v>
      </c>
      <c r="D41" s="345" t="s">
        <v>378</v>
      </c>
      <c r="E41" s="346">
        <v>35</v>
      </c>
      <c r="F41" s="346" t="s">
        <v>1395</v>
      </c>
      <c r="G41" s="346">
        <f t="shared" si="7"/>
        <v>2</v>
      </c>
      <c r="H41" s="346">
        <v>3</v>
      </c>
      <c r="I41" s="346">
        <v>2</v>
      </c>
      <c r="J41" s="346">
        <v>1.8</v>
      </c>
      <c r="K41" s="345">
        <v>1.4</v>
      </c>
      <c r="L41" s="349">
        <f t="shared" si="5"/>
        <v>0.9</v>
      </c>
      <c r="M41" s="349">
        <f t="shared" si="6"/>
        <v>57.142857142857146</v>
      </c>
      <c r="N41" s="349"/>
    </row>
    <row r="42" spans="1:15" ht="15" x14ac:dyDescent="0.25">
      <c r="A42" s="345">
        <v>3</v>
      </c>
      <c r="B42" s="345">
        <v>403</v>
      </c>
      <c r="C42" s="345">
        <v>24</v>
      </c>
      <c r="D42" s="345" t="s">
        <v>378</v>
      </c>
      <c r="E42" s="346">
        <v>39</v>
      </c>
      <c r="F42" s="346" t="s">
        <v>1394</v>
      </c>
      <c r="G42" s="346">
        <f t="shared" si="7"/>
        <v>2.2999999999999998</v>
      </c>
      <c r="H42" s="346">
        <v>3.6</v>
      </c>
      <c r="I42" s="346">
        <v>2.7</v>
      </c>
      <c r="J42" s="346">
        <v>1.9</v>
      </c>
      <c r="K42" s="345">
        <v>1.5</v>
      </c>
      <c r="L42" s="349">
        <f t="shared" si="5"/>
        <v>0.82608695652173914</v>
      </c>
      <c r="M42" s="349">
        <f t="shared" si="6"/>
        <v>58.974358974358971</v>
      </c>
      <c r="N42" s="349"/>
    </row>
    <row r="43" spans="1:15" ht="15" x14ac:dyDescent="0.25">
      <c r="A43" s="345">
        <v>3</v>
      </c>
      <c r="B43" s="345">
        <v>403</v>
      </c>
      <c r="C43" s="345">
        <v>25</v>
      </c>
      <c r="D43" s="345" t="s">
        <v>378</v>
      </c>
      <c r="E43" s="346">
        <v>33</v>
      </c>
      <c r="F43" s="346" t="s">
        <v>1392</v>
      </c>
      <c r="G43" s="346">
        <f t="shared" si="7"/>
        <v>1.5</v>
      </c>
      <c r="H43" s="346">
        <v>3.2</v>
      </c>
      <c r="I43" s="346">
        <v>2.5</v>
      </c>
      <c r="J43" s="346">
        <v>1.4</v>
      </c>
      <c r="K43" s="345">
        <v>1</v>
      </c>
      <c r="L43" s="349">
        <f t="shared" si="5"/>
        <v>0.93333333333333324</v>
      </c>
      <c r="M43" s="349">
        <f t="shared" si="6"/>
        <v>45.454545454545453</v>
      </c>
      <c r="N43" s="349"/>
    </row>
    <row r="44" spans="1:15" ht="15" x14ac:dyDescent="0.25">
      <c r="A44" s="345">
        <v>3</v>
      </c>
      <c r="B44" s="345">
        <v>403</v>
      </c>
      <c r="C44" s="345">
        <v>32</v>
      </c>
      <c r="D44" s="345" t="s">
        <v>378</v>
      </c>
      <c r="E44" s="346">
        <v>25</v>
      </c>
      <c r="F44" s="346" t="s">
        <v>1381</v>
      </c>
      <c r="G44" s="346">
        <f t="shared" si="7"/>
        <v>0.8</v>
      </c>
      <c r="H44" s="346">
        <v>1.9</v>
      </c>
      <c r="I44" s="346">
        <v>1.1000000000000001</v>
      </c>
      <c r="J44" s="346">
        <v>0.7</v>
      </c>
      <c r="K44" s="345">
        <v>0.6</v>
      </c>
      <c r="L44" s="349">
        <f t="shared" si="5"/>
        <v>0.87499999999999989</v>
      </c>
      <c r="M44" s="349">
        <f t="shared" si="6"/>
        <v>32</v>
      </c>
      <c r="N44" s="349"/>
    </row>
    <row r="45" spans="1:15" ht="15" x14ac:dyDescent="0.25">
      <c r="A45" s="345">
        <v>3</v>
      </c>
      <c r="B45" s="345">
        <v>403</v>
      </c>
      <c r="C45" s="345">
        <v>33</v>
      </c>
      <c r="D45" s="345" t="s">
        <v>378</v>
      </c>
      <c r="E45" s="346">
        <v>10</v>
      </c>
      <c r="F45" s="346" t="s">
        <v>1385</v>
      </c>
      <c r="G45" s="346">
        <f t="shared" si="7"/>
        <v>0</v>
      </c>
      <c r="H45" s="346">
        <v>1.1000000000000001</v>
      </c>
      <c r="I45" s="346">
        <v>0.9</v>
      </c>
      <c r="J45" s="346">
        <v>0.7</v>
      </c>
      <c r="K45" s="345">
        <v>0.3</v>
      </c>
      <c r="L45" s="349"/>
      <c r="M45" s="349"/>
      <c r="N45" s="349"/>
    </row>
    <row r="46" spans="1:15" ht="15" x14ac:dyDescent="0.25">
      <c r="A46" s="345">
        <v>3</v>
      </c>
      <c r="B46" s="345">
        <v>403</v>
      </c>
      <c r="C46" s="345">
        <v>45</v>
      </c>
      <c r="D46" s="345" t="s">
        <v>378</v>
      </c>
      <c r="E46" s="346">
        <v>30</v>
      </c>
      <c r="F46" s="346" t="s">
        <v>1393</v>
      </c>
      <c r="G46" s="346">
        <f t="shared" si="7"/>
        <v>1.8</v>
      </c>
      <c r="H46" s="346">
        <v>2.7</v>
      </c>
      <c r="I46" s="346">
        <v>2.2000000000000002</v>
      </c>
      <c r="J46" s="346">
        <v>1.8</v>
      </c>
      <c r="K46" s="345">
        <v>1.2</v>
      </c>
      <c r="L46" s="349">
        <f t="shared" ref="L46:L58" si="8">J46/G46</f>
        <v>1</v>
      </c>
      <c r="M46" s="349">
        <f t="shared" ref="M46:M58" si="9">(F46*100)/E46</f>
        <v>60</v>
      </c>
      <c r="N46" s="349"/>
    </row>
    <row r="47" spans="1:15" ht="15" x14ac:dyDescent="0.25">
      <c r="A47" s="345">
        <v>3</v>
      </c>
      <c r="B47" s="345">
        <v>403</v>
      </c>
      <c r="C47" s="345">
        <v>48</v>
      </c>
      <c r="D47" s="345" t="s">
        <v>378</v>
      </c>
      <c r="E47" s="346">
        <v>26</v>
      </c>
      <c r="F47" s="346" t="s">
        <v>1392</v>
      </c>
      <c r="G47" s="346">
        <f t="shared" si="7"/>
        <v>1.5</v>
      </c>
      <c r="H47" s="346">
        <v>2.4</v>
      </c>
      <c r="I47" s="346">
        <v>1.3</v>
      </c>
      <c r="J47" s="346">
        <v>0.9</v>
      </c>
      <c r="K47" s="345">
        <v>0.6</v>
      </c>
      <c r="L47" s="349">
        <f t="shared" si="8"/>
        <v>0.6</v>
      </c>
      <c r="M47" s="349">
        <f t="shared" si="9"/>
        <v>57.692307692307693</v>
      </c>
      <c r="N47" s="349"/>
    </row>
    <row r="48" spans="1:15" ht="15" x14ac:dyDescent="0.25">
      <c r="A48" s="345">
        <v>3</v>
      </c>
      <c r="B48" s="345">
        <v>403</v>
      </c>
      <c r="C48" s="345">
        <v>54</v>
      </c>
      <c r="D48" s="345" t="s">
        <v>378</v>
      </c>
      <c r="E48" s="346">
        <v>27</v>
      </c>
      <c r="F48" s="346" t="s">
        <v>1392</v>
      </c>
      <c r="G48" s="346">
        <f t="shared" si="7"/>
        <v>1.5</v>
      </c>
      <c r="H48" s="346">
        <v>2.4</v>
      </c>
      <c r="I48" s="346">
        <v>1.7</v>
      </c>
      <c r="J48" s="346">
        <v>1.2</v>
      </c>
      <c r="K48" s="345">
        <v>1.1000000000000001</v>
      </c>
      <c r="L48" s="349">
        <f t="shared" si="8"/>
        <v>0.79999999999999993</v>
      </c>
      <c r="M48" s="349">
        <f t="shared" si="9"/>
        <v>55.555555555555557</v>
      </c>
      <c r="N48" s="353">
        <f>MAX(M5:M66)</f>
        <v>64</v>
      </c>
      <c r="O48" s="352" t="s">
        <v>189</v>
      </c>
    </row>
    <row r="49" spans="1:15" ht="15" x14ac:dyDescent="0.25">
      <c r="A49" s="345">
        <v>3</v>
      </c>
      <c r="B49" s="345">
        <v>403</v>
      </c>
      <c r="C49" s="345">
        <v>55</v>
      </c>
      <c r="D49" s="345" t="s">
        <v>378</v>
      </c>
      <c r="E49" s="346">
        <v>29</v>
      </c>
      <c r="F49" s="346" t="s">
        <v>1392</v>
      </c>
      <c r="G49" s="346">
        <f t="shared" si="7"/>
        <v>1.5</v>
      </c>
      <c r="H49" s="346">
        <v>2.6</v>
      </c>
      <c r="I49" s="346">
        <v>1.8</v>
      </c>
      <c r="J49" s="346">
        <v>1.4</v>
      </c>
      <c r="K49" s="345">
        <v>0.9</v>
      </c>
      <c r="L49" s="349">
        <f t="shared" si="8"/>
        <v>0.93333333333333324</v>
      </c>
      <c r="M49" s="349">
        <f t="shared" si="9"/>
        <v>51.724137931034484</v>
      </c>
      <c r="N49" s="353">
        <f>MIN(M5:M66)</f>
        <v>18.75</v>
      </c>
      <c r="O49" s="352" t="s">
        <v>188</v>
      </c>
    </row>
    <row r="50" spans="1:15" ht="15" x14ac:dyDescent="0.25">
      <c r="A50" s="345">
        <v>3</v>
      </c>
      <c r="B50" s="345">
        <v>403</v>
      </c>
      <c r="C50" s="345">
        <v>61</v>
      </c>
      <c r="D50" s="345" t="s">
        <v>378</v>
      </c>
      <c r="E50" s="346">
        <v>34</v>
      </c>
      <c r="F50" s="346" t="s">
        <v>1391</v>
      </c>
      <c r="G50" s="346">
        <f t="shared" si="7"/>
        <v>1.7</v>
      </c>
      <c r="H50" s="346">
        <v>3</v>
      </c>
      <c r="I50" s="346">
        <v>2.6</v>
      </c>
      <c r="J50" s="346">
        <v>1.7</v>
      </c>
      <c r="K50" s="345">
        <v>0.9</v>
      </c>
      <c r="L50" s="349">
        <f t="shared" si="8"/>
        <v>1</v>
      </c>
      <c r="M50" s="349">
        <f t="shared" si="9"/>
        <v>50</v>
      </c>
      <c r="N50" s="353">
        <f>AVERAGE(M5:M66)</f>
        <v>43.120574436045899</v>
      </c>
      <c r="O50" s="352" t="s">
        <v>759</v>
      </c>
    </row>
    <row r="51" spans="1:15" ht="15" x14ac:dyDescent="0.25">
      <c r="A51" s="345">
        <v>3</v>
      </c>
      <c r="B51" s="345">
        <v>403</v>
      </c>
      <c r="C51" s="345">
        <v>68</v>
      </c>
      <c r="D51" s="345" t="s">
        <v>378</v>
      </c>
      <c r="E51" s="346">
        <v>24</v>
      </c>
      <c r="F51" s="346" t="s">
        <v>1388</v>
      </c>
      <c r="G51" s="346">
        <f t="shared" si="7"/>
        <v>0.6</v>
      </c>
      <c r="H51" s="346">
        <v>1.8</v>
      </c>
      <c r="I51" s="346">
        <v>1.4</v>
      </c>
      <c r="J51" s="346">
        <v>1</v>
      </c>
      <c r="K51" s="345">
        <v>0.9</v>
      </c>
      <c r="L51" s="349">
        <f t="shared" si="8"/>
        <v>1.6666666666666667</v>
      </c>
      <c r="M51" s="349">
        <f t="shared" si="9"/>
        <v>25</v>
      </c>
      <c r="N51" s="349"/>
    </row>
    <row r="52" spans="1:15" ht="15" x14ac:dyDescent="0.25">
      <c r="A52" s="345">
        <v>3</v>
      </c>
      <c r="B52" s="345">
        <v>503</v>
      </c>
      <c r="C52" s="345">
        <v>11</v>
      </c>
      <c r="D52" s="345" t="s">
        <v>378</v>
      </c>
      <c r="E52" s="346">
        <v>35</v>
      </c>
      <c r="F52" s="346" t="s">
        <v>1390</v>
      </c>
      <c r="G52" s="346">
        <f t="shared" si="7"/>
        <v>2.2000000000000002</v>
      </c>
      <c r="H52" s="346">
        <v>3.6</v>
      </c>
      <c r="I52" s="346">
        <v>2.8</v>
      </c>
      <c r="J52" s="346">
        <v>1.5</v>
      </c>
      <c r="K52" s="345">
        <v>1.3</v>
      </c>
      <c r="L52" s="349">
        <f t="shared" si="8"/>
        <v>0.68181818181818177</v>
      </c>
      <c r="M52" s="349">
        <f t="shared" si="9"/>
        <v>62.857142857142854</v>
      </c>
      <c r="N52" s="349"/>
    </row>
    <row r="53" spans="1:15" ht="15" x14ac:dyDescent="0.25">
      <c r="A53" s="345">
        <v>3</v>
      </c>
      <c r="B53" s="345">
        <v>503</v>
      </c>
      <c r="C53" s="345">
        <v>18</v>
      </c>
      <c r="D53" s="345" t="s">
        <v>378</v>
      </c>
      <c r="E53" s="346">
        <v>61</v>
      </c>
      <c r="F53" s="346" t="s">
        <v>1389</v>
      </c>
      <c r="G53" s="346">
        <f t="shared" si="7"/>
        <v>2.1</v>
      </c>
      <c r="H53" s="346">
        <v>3.3</v>
      </c>
      <c r="I53" s="346">
        <v>2.6</v>
      </c>
      <c r="J53" s="346">
        <v>1.9</v>
      </c>
      <c r="K53" s="345">
        <v>1.6</v>
      </c>
      <c r="L53" s="349">
        <f t="shared" si="8"/>
        <v>0.90476190476190466</v>
      </c>
      <c r="M53" s="349">
        <f t="shared" si="9"/>
        <v>34.42622950819672</v>
      </c>
      <c r="N53" s="349"/>
    </row>
    <row r="54" spans="1:15" ht="15" x14ac:dyDescent="0.25">
      <c r="A54" s="345">
        <v>3</v>
      </c>
      <c r="B54" s="345">
        <v>503</v>
      </c>
      <c r="C54" s="345">
        <v>24</v>
      </c>
      <c r="D54" s="345" t="s">
        <v>378</v>
      </c>
      <c r="E54" s="346">
        <v>15</v>
      </c>
      <c r="F54" s="346" t="s">
        <v>1388</v>
      </c>
      <c r="G54" s="346">
        <f t="shared" si="7"/>
        <v>0.6</v>
      </c>
      <c r="H54" s="346">
        <v>1.8</v>
      </c>
      <c r="I54" s="346">
        <v>1.5</v>
      </c>
      <c r="J54" s="346">
        <v>1.3</v>
      </c>
      <c r="K54" s="345">
        <v>0.8</v>
      </c>
      <c r="L54" s="349">
        <f t="shared" si="8"/>
        <v>2.166666666666667</v>
      </c>
      <c r="M54" s="349">
        <f t="shared" si="9"/>
        <v>40</v>
      </c>
      <c r="N54" s="349"/>
    </row>
    <row r="55" spans="1:15" ht="15" x14ac:dyDescent="0.25">
      <c r="A55" s="345">
        <v>3</v>
      </c>
      <c r="B55" s="345">
        <v>503</v>
      </c>
      <c r="C55" s="345">
        <v>25</v>
      </c>
      <c r="D55" s="345" t="s">
        <v>378</v>
      </c>
      <c r="E55" s="346">
        <v>35</v>
      </c>
      <c r="F55" s="346" t="s">
        <v>1384</v>
      </c>
      <c r="G55" s="346">
        <f t="shared" si="7"/>
        <v>1.6</v>
      </c>
      <c r="H55" s="346">
        <v>3.2</v>
      </c>
      <c r="I55" s="346">
        <v>2.8</v>
      </c>
      <c r="J55" s="346">
        <v>1.6</v>
      </c>
      <c r="K55" s="345">
        <v>1.3</v>
      </c>
      <c r="L55" s="349">
        <f t="shared" si="8"/>
        <v>1</v>
      </c>
      <c r="M55" s="349">
        <f t="shared" si="9"/>
        <v>45.714285714285715</v>
      </c>
      <c r="N55" s="349"/>
    </row>
    <row r="56" spans="1:15" ht="15" x14ac:dyDescent="0.25">
      <c r="A56" s="345">
        <v>3</v>
      </c>
      <c r="B56" s="345">
        <v>503</v>
      </c>
      <c r="C56" s="345">
        <v>32</v>
      </c>
      <c r="D56" s="345" t="s">
        <v>378</v>
      </c>
      <c r="E56" s="346">
        <v>23</v>
      </c>
      <c r="F56" s="346" t="s">
        <v>1383</v>
      </c>
      <c r="G56" s="346">
        <f t="shared" si="7"/>
        <v>1.2</v>
      </c>
      <c r="H56" s="346">
        <v>2.2999999999999998</v>
      </c>
      <c r="I56" s="346">
        <v>1.7</v>
      </c>
      <c r="J56" s="346">
        <v>1.3</v>
      </c>
      <c r="K56" s="345">
        <v>1.3</v>
      </c>
      <c r="L56" s="349">
        <f t="shared" si="8"/>
        <v>1.0833333333333335</v>
      </c>
      <c r="M56" s="349">
        <f t="shared" si="9"/>
        <v>52.173913043478258</v>
      </c>
      <c r="N56" s="349"/>
    </row>
    <row r="57" spans="1:15" ht="15" x14ac:dyDescent="0.25">
      <c r="A57" s="345">
        <v>3</v>
      </c>
      <c r="B57" s="345">
        <v>503</v>
      </c>
      <c r="C57" s="345">
        <v>33</v>
      </c>
      <c r="D57" s="345" t="s">
        <v>378</v>
      </c>
      <c r="E57" s="346">
        <v>21</v>
      </c>
      <c r="F57" s="346" t="s">
        <v>1387</v>
      </c>
      <c r="G57" s="346">
        <f t="shared" si="7"/>
        <v>1</v>
      </c>
      <c r="H57" s="346">
        <v>2.7</v>
      </c>
      <c r="I57" s="346">
        <v>1.9</v>
      </c>
      <c r="J57" s="346">
        <v>1.3</v>
      </c>
      <c r="K57" s="345">
        <v>1</v>
      </c>
      <c r="L57" s="349">
        <f t="shared" si="8"/>
        <v>1.3</v>
      </c>
      <c r="M57" s="349">
        <f t="shared" si="9"/>
        <v>47.61904761904762</v>
      </c>
      <c r="N57" s="349"/>
    </row>
    <row r="58" spans="1:15" ht="15" x14ac:dyDescent="0.25">
      <c r="A58" s="345">
        <v>3</v>
      </c>
      <c r="B58" s="345">
        <v>503</v>
      </c>
      <c r="C58" s="345">
        <v>45</v>
      </c>
      <c r="D58" s="345" t="s">
        <v>378</v>
      </c>
      <c r="E58" s="346">
        <v>31</v>
      </c>
      <c r="F58" s="346" t="s">
        <v>1386</v>
      </c>
      <c r="G58" s="346">
        <f t="shared" si="7"/>
        <v>1.9</v>
      </c>
      <c r="H58" s="346">
        <v>3.3</v>
      </c>
      <c r="I58" s="346">
        <v>2.7</v>
      </c>
      <c r="J58" s="346">
        <v>1.4</v>
      </c>
      <c r="K58" s="345">
        <v>1.2</v>
      </c>
      <c r="L58" s="349">
        <f t="shared" si="8"/>
        <v>0.73684210526315785</v>
      </c>
      <c r="M58" s="349">
        <f t="shared" si="9"/>
        <v>61.29032258064516</v>
      </c>
      <c r="N58" s="349"/>
    </row>
    <row r="59" spans="1:15" ht="15" x14ac:dyDescent="0.25">
      <c r="A59" s="345">
        <v>3</v>
      </c>
      <c r="B59" s="345">
        <v>503</v>
      </c>
      <c r="C59" s="345">
        <v>48</v>
      </c>
      <c r="D59" s="345" t="s">
        <v>378</v>
      </c>
      <c r="E59" s="346">
        <v>7</v>
      </c>
      <c r="F59" s="346" t="s">
        <v>1385</v>
      </c>
      <c r="G59" s="346">
        <f t="shared" si="7"/>
        <v>0</v>
      </c>
      <c r="H59" s="346">
        <v>0.3</v>
      </c>
      <c r="I59" s="346">
        <v>0.2</v>
      </c>
      <c r="J59" s="346">
        <v>0.2</v>
      </c>
      <c r="K59" s="345">
        <v>0.2</v>
      </c>
      <c r="L59" s="349"/>
      <c r="M59" s="349"/>
      <c r="N59" s="349"/>
    </row>
    <row r="60" spans="1:15" ht="15" x14ac:dyDescent="0.25">
      <c r="A60" s="345">
        <v>3</v>
      </c>
      <c r="B60" s="345">
        <v>503</v>
      </c>
      <c r="C60" s="345">
        <v>54</v>
      </c>
      <c r="D60" s="345" t="s">
        <v>378</v>
      </c>
      <c r="E60" s="346">
        <v>25</v>
      </c>
      <c r="F60" s="346" t="s">
        <v>1384</v>
      </c>
      <c r="G60" s="346">
        <f t="shared" si="7"/>
        <v>1.6</v>
      </c>
      <c r="H60" s="346">
        <v>2.9</v>
      </c>
      <c r="I60" s="346">
        <v>2.1</v>
      </c>
      <c r="J60" s="346">
        <v>1.5</v>
      </c>
      <c r="K60" s="345">
        <v>1.4</v>
      </c>
      <c r="L60" s="349">
        <f t="shared" ref="L60:L66" si="10">J60/G60</f>
        <v>0.9375</v>
      </c>
      <c r="M60" s="349">
        <f t="shared" ref="M60:M66" si="11">(F60*100)/E60</f>
        <v>64</v>
      </c>
      <c r="N60" s="349"/>
    </row>
    <row r="61" spans="1:15" ht="15" x14ac:dyDescent="0.25">
      <c r="A61" s="345">
        <v>3</v>
      </c>
      <c r="B61" s="345">
        <v>503</v>
      </c>
      <c r="C61" s="345">
        <v>55</v>
      </c>
      <c r="D61" s="345" t="s">
        <v>378</v>
      </c>
      <c r="E61" s="346">
        <v>22</v>
      </c>
      <c r="F61" s="346" t="s">
        <v>1383</v>
      </c>
      <c r="G61" s="346">
        <f t="shared" si="7"/>
        <v>1.2</v>
      </c>
      <c r="H61" s="346">
        <v>2.7</v>
      </c>
      <c r="I61" s="346">
        <v>2</v>
      </c>
      <c r="J61" s="346">
        <v>1.4</v>
      </c>
      <c r="K61" s="345">
        <v>1</v>
      </c>
      <c r="L61" s="349">
        <f t="shared" si="10"/>
        <v>1.1666666666666667</v>
      </c>
      <c r="M61" s="349">
        <f t="shared" si="11"/>
        <v>54.545454545454547</v>
      </c>
      <c r="N61" s="349"/>
    </row>
    <row r="62" spans="1:15" ht="15" x14ac:dyDescent="0.25">
      <c r="A62" s="345">
        <v>3</v>
      </c>
      <c r="B62" s="345">
        <v>503</v>
      </c>
      <c r="C62" s="345">
        <v>61</v>
      </c>
      <c r="D62" s="345" t="s">
        <v>378</v>
      </c>
      <c r="E62" s="346">
        <v>52</v>
      </c>
      <c r="F62" s="346" t="s">
        <v>1382</v>
      </c>
      <c r="G62" s="346">
        <f t="shared" si="7"/>
        <v>3.2</v>
      </c>
      <c r="H62" s="346">
        <v>4.4000000000000004</v>
      </c>
      <c r="I62" s="346">
        <v>4.0999999999999996</v>
      </c>
      <c r="J62" s="346">
        <v>2.2999999999999998</v>
      </c>
      <c r="K62" s="345">
        <v>2.1</v>
      </c>
      <c r="L62" s="349">
        <f t="shared" si="10"/>
        <v>0.71874999999999989</v>
      </c>
      <c r="M62" s="349">
        <f t="shared" si="11"/>
        <v>61.53846153846154</v>
      </c>
      <c r="N62" s="349"/>
    </row>
    <row r="63" spans="1:15" ht="15" x14ac:dyDescent="0.25">
      <c r="A63" s="345">
        <v>3</v>
      </c>
      <c r="B63" s="345">
        <v>503</v>
      </c>
      <c r="C63" s="345">
        <v>68</v>
      </c>
      <c r="D63" s="345" t="s">
        <v>378</v>
      </c>
      <c r="E63" s="346">
        <v>17</v>
      </c>
      <c r="F63" s="346" t="s">
        <v>1381</v>
      </c>
      <c r="G63" s="346">
        <f t="shared" si="7"/>
        <v>0.8</v>
      </c>
      <c r="H63" s="346">
        <v>2.5</v>
      </c>
      <c r="I63" s="346">
        <v>1.8</v>
      </c>
      <c r="J63" s="346">
        <v>1.7</v>
      </c>
      <c r="K63" s="345">
        <v>1.5</v>
      </c>
      <c r="L63" s="349">
        <f t="shared" si="10"/>
        <v>2.125</v>
      </c>
      <c r="M63" s="349">
        <f t="shared" si="11"/>
        <v>47.058823529411768</v>
      </c>
      <c r="N63" s="349"/>
    </row>
    <row r="64" spans="1:15" ht="15" x14ac:dyDescent="0.25">
      <c r="A64" s="345">
        <v>5</v>
      </c>
      <c r="B64" s="345">
        <v>203</v>
      </c>
      <c r="C64" s="345">
        <v>23</v>
      </c>
      <c r="D64" s="345" t="s">
        <v>378</v>
      </c>
      <c r="E64" s="346">
        <v>51</v>
      </c>
      <c r="F64" s="346" t="s">
        <v>1380</v>
      </c>
      <c r="G64" s="346">
        <f t="shared" si="7"/>
        <v>2.8</v>
      </c>
      <c r="H64" s="346">
        <v>3.7</v>
      </c>
      <c r="I64" s="346">
        <v>3.2</v>
      </c>
      <c r="J64" s="346">
        <v>1.4</v>
      </c>
      <c r="K64" s="345">
        <v>1.4</v>
      </c>
      <c r="L64" s="349">
        <f t="shared" si="10"/>
        <v>0.5</v>
      </c>
      <c r="M64" s="349">
        <f t="shared" si="11"/>
        <v>54.901960784313722</v>
      </c>
      <c r="N64" s="349"/>
    </row>
    <row r="65" spans="1:14" ht="15" x14ac:dyDescent="0.25">
      <c r="A65" s="345">
        <v>5</v>
      </c>
      <c r="B65" s="345">
        <v>203</v>
      </c>
      <c r="C65" s="345">
        <v>34</v>
      </c>
      <c r="D65" s="345" t="s">
        <v>378</v>
      </c>
      <c r="E65" s="346">
        <v>53</v>
      </c>
      <c r="F65" s="346" t="s">
        <v>1380</v>
      </c>
      <c r="G65" s="346">
        <f t="shared" si="7"/>
        <v>2.8</v>
      </c>
      <c r="H65" s="346">
        <v>4</v>
      </c>
      <c r="I65" s="346">
        <v>2.8</v>
      </c>
      <c r="J65" s="346">
        <v>1.5</v>
      </c>
      <c r="K65" s="345">
        <v>1.5</v>
      </c>
      <c r="L65" s="349">
        <f t="shared" si="10"/>
        <v>0.5357142857142857</v>
      </c>
      <c r="M65" s="349">
        <f t="shared" si="11"/>
        <v>52.830188679245282</v>
      </c>
      <c r="N65" s="349"/>
    </row>
    <row r="66" spans="1:14" ht="15" x14ac:dyDescent="0.25">
      <c r="A66" s="345">
        <v>5</v>
      </c>
      <c r="B66" s="345">
        <v>303</v>
      </c>
      <c r="C66" s="345">
        <v>25</v>
      </c>
      <c r="D66" s="345" t="s">
        <v>378</v>
      </c>
      <c r="E66" s="346">
        <v>53</v>
      </c>
      <c r="F66" s="346" t="s">
        <v>1379</v>
      </c>
      <c r="G66" s="346">
        <f t="shared" si="7"/>
        <v>3</v>
      </c>
      <c r="H66" s="346">
        <v>3.4</v>
      </c>
      <c r="I66" s="346">
        <v>2.9</v>
      </c>
      <c r="J66" s="346">
        <v>1.4</v>
      </c>
      <c r="K66" s="345">
        <v>1.4</v>
      </c>
      <c r="L66" s="349">
        <f t="shared" si="10"/>
        <v>0.46666666666666662</v>
      </c>
      <c r="M66" s="349">
        <f t="shared" si="11"/>
        <v>56.60377358490566</v>
      </c>
      <c r="N66" s="349"/>
    </row>
    <row r="67" spans="1:14" x14ac:dyDescent="0.2">
      <c r="A67" s="351"/>
      <c r="B67" s="351"/>
      <c r="C67" s="351"/>
      <c r="D67" s="351"/>
      <c r="E67" s="351"/>
      <c r="F67" s="351"/>
      <c r="G67" s="351"/>
      <c r="H67" s="351"/>
      <c r="I67" s="351"/>
      <c r="J67" s="351"/>
      <c r="K67" s="351"/>
      <c r="L67" s="351"/>
      <c r="M67" s="350"/>
      <c r="N67" s="349"/>
    </row>
    <row r="68" spans="1:14" ht="15" x14ac:dyDescent="0.25">
      <c r="A68" s="346">
        <v>2</v>
      </c>
      <c r="B68" s="346">
        <v>103</v>
      </c>
      <c r="C68" s="346">
        <v>11</v>
      </c>
      <c r="D68" s="346" t="s">
        <v>378</v>
      </c>
      <c r="E68" s="346">
        <v>8</v>
      </c>
      <c r="F68" s="348"/>
      <c r="G68" s="346"/>
      <c r="H68" s="346">
        <v>0.55000000000000004</v>
      </c>
      <c r="I68" s="346">
        <v>0.35</v>
      </c>
      <c r="J68" s="346">
        <v>0.4</v>
      </c>
      <c r="K68" s="346">
        <v>0.3</v>
      </c>
    </row>
    <row r="69" spans="1:14" ht="15" x14ac:dyDescent="0.25">
      <c r="A69" s="345">
        <v>2</v>
      </c>
      <c r="B69" s="345">
        <v>103</v>
      </c>
      <c r="C69" s="345">
        <v>18</v>
      </c>
      <c r="D69" s="345" t="s">
        <v>378</v>
      </c>
      <c r="E69" s="346">
        <v>32</v>
      </c>
      <c r="F69" s="348">
        <f>(E69*43.12)/100</f>
        <v>13.798399999999999</v>
      </c>
      <c r="G69" s="347">
        <f>F69/10</f>
        <v>1.37984</v>
      </c>
      <c r="H69" s="346">
        <v>1.8</v>
      </c>
      <c r="I69" s="346">
        <v>1.4</v>
      </c>
      <c r="J69" s="346">
        <v>1.25</v>
      </c>
      <c r="K69" s="345">
        <v>1.1499999999999999</v>
      </c>
      <c r="L69" s="344">
        <f>J69/G69</f>
        <v>0.90590213358070504</v>
      </c>
    </row>
    <row r="70" spans="1:14" ht="15" x14ac:dyDescent="0.25">
      <c r="A70" s="345">
        <v>2</v>
      </c>
      <c r="B70" s="345">
        <v>103</v>
      </c>
      <c r="C70" s="345">
        <v>24</v>
      </c>
      <c r="D70" s="345" t="s">
        <v>378</v>
      </c>
      <c r="E70" s="346">
        <v>8</v>
      </c>
      <c r="F70" s="348"/>
      <c r="G70" s="347"/>
      <c r="H70" s="346">
        <v>0.5</v>
      </c>
      <c r="I70" s="346">
        <v>0.45</v>
      </c>
      <c r="J70" s="346">
        <v>0.45</v>
      </c>
      <c r="K70" s="345">
        <v>0.4</v>
      </c>
      <c r="L70" s="344"/>
    </row>
    <row r="71" spans="1:14" ht="15" x14ac:dyDescent="0.25">
      <c r="A71" s="345">
        <v>2</v>
      </c>
      <c r="B71" s="345">
        <v>103</v>
      </c>
      <c r="C71" s="345">
        <v>25</v>
      </c>
      <c r="D71" s="345" t="s">
        <v>378</v>
      </c>
      <c r="E71" s="346">
        <v>8</v>
      </c>
      <c r="F71" s="348"/>
      <c r="G71" s="347"/>
      <c r="H71" s="346">
        <v>0.6</v>
      </c>
      <c r="I71" s="346">
        <v>0.5</v>
      </c>
      <c r="J71" s="346">
        <v>0.45</v>
      </c>
      <c r="K71" s="345">
        <v>0.45</v>
      </c>
      <c r="L71" s="344"/>
    </row>
    <row r="72" spans="1:14" ht="15" x14ac:dyDescent="0.25">
      <c r="A72" s="345">
        <v>2</v>
      </c>
      <c r="B72" s="345">
        <v>103</v>
      </c>
      <c r="C72" s="345">
        <v>32</v>
      </c>
      <c r="D72" s="345" t="s">
        <v>378</v>
      </c>
      <c r="E72" s="346">
        <v>10</v>
      </c>
      <c r="F72" s="348"/>
      <c r="G72" s="347"/>
      <c r="H72" s="346">
        <v>0.8</v>
      </c>
      <c r="I72" s="346">
        <v>0.7</v>
      </c>
      <c r="J72" s="346">
        <v>0.55000000000000004</v>
      </c>
      <c r="K72" s="345">
        <v>0.5</v>
      </c>
      <c r="L72" s="344"/>
    </row>
    <row r="73" spans="1:14" ht="15" x14ac:dyDescent="0.25">
      <c r="A73" s="345">
        <v>2</v>
      </c>
      <c r="B73" s="345">
        <v>103</v>
      </c>
      <c r="C73" s="345">
        <v>33</v>
      </c>
      <c r="D73" s="345" t="s">
        <v>378</v>
      </c>
      <c r="E73" s="346">
        <v>18</v>
      </c>
      <c r="F73" s="348"/>
      <c r="G73" s="347"/>
      <c r="H73" s="346">
        <v>1.05</v>
      </c>
      <c r="I73" s="346">
        <v>0.85</v>
      </c>
      <c r="J73" s="346">
        <v>0.85</v>
      </c>
      <c r="K73" s="345">
        <v>0.8</v>
      </c>
      <c r="L73" s="344"/>
    </row>
    <row r="74" spans="1:14" ht="15" x14ac:dyDescent="0.25">
      <c r="A74" s="345">
        <v>2</v>
      </c>
      <c r="B74" s="345">
        <v>103</v>
      </c>
      <c r="C74" s="345">
        <v>45</v>
      </c>
      <c r="D74" s="345" t="s">
        <v>378</v>
      </c>
      <c r="E74" s="346">
        <v>6</v>
      </c>
      <c r="F74" s="348"/>
      <c r="G74" s="347"/>
      <c r="H74" s="346">
        <v>0.5</v>
      </c>
      <c r="I74" s="346">
        <v>0.5</v>
      </c>
      <c r="J74" s="346">
        <v>0.3</v>
      </c>
      <c r="K74" s="345">
        <v>0.3</v>
      </c>
      <c r="L74" s="344"/>
    </row>
    <row r="75" spans="1:14" ht="15" x14ac:dyDescent="0.25">
      <c r="A75" s="345">
        <v>2</v>
      </c>
      <c r="B75" s="345">
        <v>103</v>
      </c>
      <c r="C75" s="345">
        <v>48</v>
      </c>
      <c r="D75" s="345" t="s">
        <v>378</v>
      </c>
      <c r="E75" s="346">
        <v>0</v>
      </c>
      <c r="F75" s="348"/>
      <c r="G75" s="347"/>
      <c r="H75" s="346">
        <v>0</v>
      </c>
      <c r="I75" s="346">
        <v>0</v>
      </c>
      <c r="J75" s="346">
        <v>0</v>
      </c>
      <c r="K75" s="345">
        <v>0</v>
      </c>
      <c r="L75" s="344"/>
    </row>
    <row r="76" spans="1:14" ht="15" x14ac:dyDescent="0.25">
      <c r="A76" s="345">
        <v>2</v>
      </c>
      <c r="B76" s="345">
        <v>103</v>
      </c>
      <c r="C76" s="345">
        <v>54</v>
      </c>
      <c r="D76" s="345" t="s">
        <v>378</v>
      </c>
      <c r="E76" s="346">
        <v>7</v>
      </c>
      <c r="F76" s="348"/>
      <c r="G76" s="347"/>
      <c r="H76" s="346">
        <v>0.5</v>
      </c>
      <c r="I76" s="346">
        <v>0.4</v>
      </c>
      <c r="J76" s="346">
        <v>0.3</v>
      </c>
      <c r="K76" s="345">
        <v>0.3</v>
      </c>
      <c r="L76" s="344"/>
    </row>
    <row r="77" spans="1:14" ht="15" x14ac:dyDescent="0.25">
      <c r="A77" s="345">
        <v>2</v>
      </c>
      <c r="B77" s="345">
        <v>103</v>
      </c>
      <c r="C77" s="345">
        <v>55</v>
      </c>
      <c r="D77" s="345" t="s">
        <v>378</v>
      </c>
      <c r="E77" s="346">
        <v>14</v>
      </c>
      <c r="F77" s="348"/>
      <c r="G77" s="347"/>
      <c r="H77" s="346">
        <v>1.1000000000000001</v>
      </c>
      <c r="I77" s="346">
        <v>0.85</v>
      </c>
      <c r="J77" s="346">
        <v>0.8</v>
      </c>
      <c r="K77" s="345">
        <v>0.65</v>
      </c>
      <c r="L77" s="344"/>
    </row>
    <row r="78" spans="1:14" ht="15" x14ac:dyDescent="0.25">
      <c r="A78" s="345">
        <v>2</v>
      </c>
      <c r="B78" s="345">
        <v>103</v>
      </c>
      <c r="C78" s="345">
        <v>61</v>
      </c>
      <c r="D78" s="345" t="s">
        <v>378</v>
      </c>
      <c r="E78" s="346">
        <v>15</v>
      </c>
      <c r="F78" s="348"/>
      <c r="G78" s="347"/>
      <c r="H78" s="346">
        <v>0.9</v>
      </c>
      <c r="I78" s="346">
        <v>0.7</v>
      </c>
      <c r="J78" s="346">
        <v>1.2</v>
      </c>
      <c r="K78" s="345">
        <v>0.8</v>
      </c>
      <c r="L78" s="344"/>
    </row>
    <row r="79" spans="1:14" ht="15" x14ac:dyDescent="0.25">
      <c r="A79" s="345">
        <v>2</v>
      </c>
      <c r="B79" s="345">
        <v>103</v>
      </c>
      <c r="C79" s="345">
        <v>68</v>
      </c>
      <c r="D79" s="345" t="s">
        <v>378</v>
      </c>
      <c r="E79" s="346">
        <v>29</v>
      </c>
      <c r="F79" s="348">
        <f>(E79*43.12)/100</f>
        <v>12.504799999999999</v>
      </c>
      <c r="G79" s="347">
        <f>F79/10</f>
        <v>1.25048</v>
      </c>
      <c r="H79" s="346">
        <v>1.6</v>
      </c>
      <c r="I79" s="346">
        <v>1.3</v>
      </c>
      <c r="J79" s="346">
        <v>1.4</v>
      </c>
      <c r="K79" s="345">
        <v>1.2</v>
      </c>
      <c r="L79" s="344">
        <f>J79/G79</f>
        <v>1.1195700850873265</v>
      </c>
    </row>
    <row r="80" spans="1:14" ht="15" x14ac:dyDescent="0.25">
      <c r="A80" s="345">
        <v>2</v>
      </c>
      <c r="B80" s="345">
        <v>203</v>
      </c>
      <c r="C80" s="345">
        <v>11</v>
      </c>
      <c r="D80" s="345" t="s">
        <v>378</v>
      </c>
      <c r="E80" s="346">
        <v>13</v>
      </c>
      <c r="F80" s="348">
        <f>(E80*43.12)/100</f>
        <v>5.605599999999999</v>
      </c>
      <c r="G80" s="347">
        <f>F80/10</f>
        <v>0.56055999999999995</v>
      </c>
      <c r="H80" s="346">
        <v>1.3</v>
      </c>
      <c r="I80" s="346">
        <v>0.9</v>
      </c>
      <c r="J80" s="346">
        <v>0.7</v>
      </c>
      <c r="K80" s="345">
        <v>0.55000000000000004</v>
      </c>
      <c r="L80" s="344">
        <f>J80/G80</f>
        <v>1.2487512487512489</v>
      </c>
    </row>
    <row r="81" spans="1:12" ht="15" x14ac:dyDescent="0.25">
      <c r="A81" s="345">
        <v>2</v>
      </c>
      <c r="B81" s="345">
        <v>203</v>
      </c>
      <c r="C81" s="345">
        <v>18</v>
      </c>
      <c r="D81" s="345" t="s">
        <v>378</v>
      </c>
      <c r="E81" s="346">
        <v>13</v>
      </c>
      <c r="F81" s="348"/>
      <c r="G81" s="347"/>
      <c r="H81" s="346">
        <v>1</v>
      </c>
      <c r="I81" s="346">
        <v>0.85</v>
      </c>
      <c r="J81" s="346">
        <v>1</v>
      </c>
      <c r="K81" s="345">
        <v>0.9</v>
      </c>
      <c r="L81" s="344"/>
    </row>
    <row r="82" spans="1:12" ht="15" x14ac:dyDescent="0.25">
      <c r="A82" s="345">
        <v>2</v>
      </c>
      <c r="B82" s="345">
        <v>203</v>
      </c>
      <c r="C82" s="345">
        <v>24</v>
      </c>
      <c r="D82" s="345" t="s">
        <v>378</v>
      </c>
      <c r="E82" s="346">
        <v>7</v>
      </c>
      <c r="F82" s="348"/>
      <c r="G82" s="347"/>
      <c r="H82" s="346">
        <v>0.6</v>
      </c>
      <c r="I82" s="346">
        <v>0.5</v>
      </c>
      <c r="J82" s="346">
        <v>0.5</v>
      </c>
      <c r="K82" s="345">
        <v>0.4</v>
      </c>
      <c r="L82" s="344"/>
    </row>
    <row r="83" spans="1:12" ht="15" x14ac:dyDescent="0.25">
      <c r="A83" s="345">
        <v>2</v>
      </c>
      <c r="B83" s="345">
        <v>203</v>
      </c>
      <c r="C83" s="345">
        <v>25</v>
      </c>
      <c r="D83" s="345" t="s">
        <v>378</v>
      </c>
      <c r="E83" s="346">
        <v>11</v>
      </c>
      <c r="F83" s="348"/>
      <c r="G83" s="347"/>
      <c r="H83" s="346">
        <v>1.1000000000000001</v>
      </c>
      <c r="I83" s="346">
        <v>0.7</v>
      </c>
      <c r="J83" s="346">
        <v>0.75</v>
      </c>
      <c r="K83" s="345">
        <v>0.5</v>
      </c>
      <c r="L83" s="344"/>
    </row>
    <row r="84" spans="1:12" ht="15" x14ac:dyDescent="0.25">
      <c r="A84" s="345">
        <v>2</v>
      </c>
      <c r="B84" s="345">
        <v>203</v>
      </c>
      <c r="C84" s="345">
        <v>32</v>
      </c>
      <c r="D84" s="345" t="s">
        <v>378</v>
      </c>
      <c r="E84" s="346">
        <v>17</v>
      </c>
      <c r="F84" s="348"/>
      <c r="G84" s="347"/>
      <c r="H84" s="346">
        <v>1.1499999999999999</v>
      </c>
      <c r="I84" s="346">
        <v>1.05</v>
      </c>
      <c r="J84" s="346">
        <v>0.95</v>
      </c>
      <c r="K84" s="345">
        <v>0.6</v>
      </c>
      <c r="L84" s="344"/>
    </row>
    <row r="85" spans="1:12" ht="15" x14ac:dyDescent="0.25">
      <c r="A85" s="345">
        <v>2</v>
      </c>
      <c r="B85" s="345">
        <v>203</v>
      </c>
      <c r="C85" s="345">
        <v>33</v>
      </c>
      <c r="D85" s="345" t="s">
        <v>378</v>
      </c>
      <c r="E85" s="346">
        <v>0</v>
      </c>
      <c r="F85" s="348"/>
      <c r="G85" s="347"/>
      <c r="H85" s="346">
        <v>0</v>
      </c>
      <c r="I85" s="346">
        <v>0</v>
      </c>
      <c r="J85" s="346">
        <v>0</v>
      </c>
      <c r="K85" s="345">
        <v>0</v>
      </c>
      <c r="L85" s="344"/>
    </row>
    <row r="86" spans="1:12" ht="15" x14ac:dyDescent="0.25">
      <c r="A86" s="345">
        <v>2</v>
      </c>
      <c r="B86" s="345">
        <v>203</v>
      </c>
      <c r="C86" s="345">
        <v>45</v>
      </c>
      <c r="D86" s="345" t="s">
        <v>378</v>
      </c>
      <c r="E86" s="346">
        <v>26</v>
      </c>
      <c r="F86" s="348">
        <f>(E86*43.12)/100</f>
        <v>11.211199999999998</v>
      </c>
      <c r="G86" s="347">
        <f>F86/10</f>
        <v>1.1211199999999999</v>
      </c>
      <c r="H86" s="346">
        <v>1.65</v>
      </c>
      <c r="I86" s="346">
        <v>1.25</v>
      </c>
      <c r="J86" s="346">
        <v>1.5</v>
      </c>
      <c r="K86" s="345">
        <v>1.4</v>
      </c>
      <c r="L86" s="344">
        <f>J86/G86</f>
        <v>1.3379477665191952</v>
      </c>
    </row>
    <row r="87" spans="1:12" ht="15" x14ac:dyDescent="0.25">
      <c r="A87" s="345">
        <v>2</v>
      </c>
      <c r="B87" s="345">
        <v>203</v>
      </c>
      <c r="C87" s="345">
        <v>48</v>
      </c>
      <c r="D87" s="345" t="s">
        <v>378</v>
      </c>
      <c r="E87" s="346">
        <v>27</v>
      </c>
      <c r="F87" s="348">
        <f>(E87*43.12)/100</f>
        <v>11.6424</v>
      </c>
      <c r="G87" s="347">
        <f>F87/10</f>
        <v>1.1642399999999999</v>
      </c>
      <c r="H87" s="346">
        <v>2.0499999999999998</v>
      </c>
      <c r="I87" s="346">
        <v>1.75</v>
      </c>
      <c r="J87" s="346">
        <v>1.8</v>
      </c>
      <c r="K87" s="345">
        <v>1.4</v>
      </c>
      <c r="L87" s="344">
        <f>J87/G87</f>
        <v>1.5460729746444033</v>
      </c>
    </row>
    <row r="88" spans="1:12" ht="15" x14ac:dyDescent="0.25">
      <c r="A88" s="345">
        <v>2</v>
      </c>
      <c r="B88" s="345">
        <v>203</v>
      </c>
      <c r="C88" s="345">
        <v>54</v>
      </c>
      <c r="D88" s="345" t="s">
        <v>378</v>
      </c>
      <c r="E88" s="346">
        <v>32</v>
      </c>
      <c r="F88" s="348">
        <f>(E88*43.12)/100</f>
        <v>13.798399999999999</v>
      </c>
      <c r="G88" s="347">
        <f>F88/10</f>
        <v>1.37984</v>
      </c>
      <c r="H88" s="346">
        <v>1.6</v>
      </c>
      <c r="I88" s="346">
        <v>1.4</v>
      </c>
      <c r="J88" s="346">
        <v>1.6</v>
      </c>
      <c r="K88" s="345">
        <v>1.6</v>
      </c>
      <c r="L88" s="344">
        <f>J88/G88</f>
        <v>1.1595547309833025</v>
      </c>
    </row>
    <row r="89" spans="1:12" ht="15" x14ac:dyDescent="0.25">
      <c r="A89" s="345">
        <v>2</v>
      </c>
      <c r="B89" s="345">
        <v>203</v>
      </c>
      <c r="C89" s="345">
        <v>55</v>
      </c>
      <c r="D89" s="345" t="s">
        <v>378</v>
      </c>
      <c r="E89" s="346">
        <v>11</v>
      </c>
      <c r="F89" s="348"/>
      <c r="G89" s="347"/>
      <c r="H89" s="346">
        <v>0.95</v>
      </c>
      <c r="I89" s="346">
        <v>0.75</v>
      </c>
      <c r="J89" s="346">
        <v>0.7</v>
      </c>
      <c r="K89" s="345">
        <v>0.4</v>
      </c>
      <c r="L89" s="344"/>
    </row>
    <row r="90" spans="1:12" ht="15" x14ac:dyDescent="0.25">
      <c r="A90" s="345">
        <v>2</v>
      </c>
      <c r="B90" s="345">
        <v>203</v>
      </c>
      <c r="C90" s="345">
        <v>61</v>
      </c>
      <c r="D90" s="345" t="s">
        <v>378</v>
      </c>
      <c r="E90" s="346">
        <v>0</v>
      </c>
      <c r="F90" s="348"/>
      <c r="G90" s="347"/>
      <c r="H90" s="346">
        <v>0</v>
      </c>
      <c r="I90" s="346">
        <v>0</v>
      </c>
      <c r="J90" s="346">
        <v>0</v>
      </c>
      <c r="K90" s="345">
        <v>0</v>
      </c>
      <c r="L90" s="344"/>
    </row>
    <row r="91" spans="1:12" ht="15" x14ac:dyDescent="0.25">
      <c r="A91" s="345">
        <v>2</v>
      </c>
      <c r="B91" s="345">
        <v>203</v>
      </c>
      <c r="C91" s="345">
        <v>68</v>
      </c>
      <c r="D91" s="345" t="s">
        <v>378</v>
      </c>
      <c r="E91" s="346">
        <v>17</v>
      </c>
      <c r="F91" s="348">
        <f>(E91*43.12)/100</f>
        <v>7.3304</v>
      </c>
      <c r="G91" s="347">
        <f>F91/10</f>
        <v>0.73304000000000002</v>
      </c>
      <c r="H91" s="346">
        <v>1.3</v>
      </c>
      <c r="I91" s="346">
        <v>0.9</v>
      </c>
      <c r="J91" s="346">
        <v>0.8</v>
      </c>
      <c r="K91" s="345">
        <v>0.7</v>
      </c>
      <c r="L91" s="344">
        <f>J91/G91</f>
        <v>1.0913456291607553</v>
      </c>
    </row>
    <row r="92" spans="1:12" ht="15" x14ac:dyDescent="0.25">
      <c r="A92" s="345">
        <v>2</v>
      </c>
      <c r="B92" s="345">
        <v>303</v>
      </c>
      <c r="C92" s="345">
        <v>11</v>
      </c>
      <c r="D92" s="345" t="s">
        <v>378</v>
      </c>
      <c r="E92" s="346">
        <v>26</v>
      </c>
      <c r="F92" s="348">
        <f>(E92*43.12)/100</f>
        <v>11.211199999999998</v>
      </c>
      <c r="G92" s="347">
        <f>F92/10</f>
        <v>1.1211199999999999</v>
      </c>
      <c r="H92" s="346">
        <v>1.55</v>
      </c>
      <c r="I92" s="346">
        <v>1.3</v>
      </c>
      <c r="J92" s="346">
        <v>1.45</v>
      </c>
      <c r="K92" s="345">
        <v>1</v>
      </c>
      <c r="L92" s="344">
        <f>J92/G92</f>
        <v>1.2933495076352219</v>
      </c>
    </row>
    <row r="93" spans="1:12" ht="15" x14ac:dyDescent="0.25">
      <c r="A93" s="345">
        <v>2</v>
      </c>
      <c r="B93" s="345">
        <v>303</v>
      </c>
      <c r="C93" s="345">
        <v>18</v>
      </c>
      <c r="D93" s="345" t="s">
        <v>378</v>
      </c>
      <c r="E93" s="346">
        <v>0</v>
      </c>
      <c r="F93" s="348"/>
      <c r="G93" s="347"/>
      <c r="H93" s="346">
        <v>0</v>
      </c>
      <c r="I93" s="346">
        <v>0</v>
      </c>
      <c r="J93" s="346">
        <v>0</v>
      </c>
      <c r="K93" s="345">
        <v>0</v>
      </c>
      <c r="L93" s="344"/>
    </row>
    <row r="94" spans="1:12" ht="15" x14ac:dyDescent="0.25">
      <c r="A94" s="345">
        <v>2</v>
      </c>
      <c r="B94" s="345">
        <v>303</v>
      </c>
      <c r="C94" s="345">
        <v>24</v>
      </c>
      <c r="D94" s="345" t="s">
        <v>378</v>
      </c>
      <c r="E94" s="346">
        <v>10</v>
      </c>
      <c r="F94" s="348"/>
      <c r="G94" s="347"/>
      <c r="H94" s="346">
        <v>0.9</v>
      </c>
      <c r="I94" s="346">
        <v>0.9</v>
      </c>
      <c r="J94" s="346">
        <v>0.4</v>
      </c>
      <c r="K94" s="345">
        <v>0.35</v>
      </c>
      <c r="L94" s="344"/>
    </row>
    <row r="95" spans="1:12" ht="15" x14ac:dyDescent="0.25">
      <c r="A95" s="345">
        <v>2</v>
      </c>
      <c r="B95" s="345">
        <v>303</v>
      </c>
      <c r="C95" s="345">
        <v>25</v>
      </c>
      <c r="D95" s="345" t="s">
        <v>378</v>
      </c>
      <c r="E95" s="346">
        <v>28</v>
      </c>
      <c r="F95" s="348">
        <f>(E95*43.12)/100</f>
        <v>12.073599999999999</v>
      </c>
      <c r="G95" s="347">
        <f>F95/10</f>
        <v>1.20736</v>
      </c>
      <c r="H95" s="346">
        <v>1.7</v>
      </c>
      <c r="I95" s="346">
        <v>1.3</v>
      </c>
      <c r="J95" s="346">
        <v>1.2</v>
      </c>
      <c r="K95" s="345">
        <v>0.9</v>
      </c>
      <c r="L95" s="344">
        <f>J95/G95</f>
        <v>0.99390405512854485</v>
      </c>
    </row>
    <row r="96" spans="1:12" ht="15" x14ac:dyDescent="0.25">
      <c r="A96" s="345">
        <v>2</v>
      </c>
      <c r="B96" s="345">
        <v>303</v>
      </c>
      <c r="C96" s="345">
        <v>32</v>
      </c>
      <c r="D96" s="345" t="s">
        <v>378</v>
      </c>
      <c r="E96" s="346">
        <v>11</v>
      </c>
      <c r="F96" s="348"/>
      <c r="G96" s="347"/>
      <c r="H96" s="346">
        <v>0.85</v>
      </c>
      <c r="I96" s="346">
        <v>0.85</v>
      </c>
      <c r="J96" s="346">
        <v>0.6</v>
      </c>
      <c r="K96" s="345">
        <v>0.5</v>
      </c>
      <c r="L96" s="344"/>
    </row>
    <row r="97" spans="1:12" ht="15" x14ac:dyDescent="0.25">
      <c r="A97" s="345">
        <v>2</v>
      </c>
      <c r="B97" s="345">
        <v>303</v>
      </c>
      <c r="C97" s="345">
        <v>33</v>
      </c>
      <c r="D97" s="345" t="s">
        <v>378</v>
      </c>
      <c r="E97" s="346">
        <v>7</v>
      </c>
      <c r="F97" s="348"/>
      <c r="G97" s="347"/>
      <c r="H97" s="346">
        <v>0.35</v>
      </c>
      <c r="I97" s="346">
        <v>0.35</v>
      </c>
      <c r="J97" s="346">
        <v>0.25</v>
      </c>
      <c r="K97" s="345">
        <v>0.25</v>
      </c>
      <c r="L97" s="344"/>
    </row>
    <row r="98" spans="1:12" ht="15" x14ac:dyDescent="0.25">
      <c r="A98" s="345">
        <v>2</v>
      </c>
      <c r="B98" s="345">
        <v>303</v>
      </c>
      <c r="C98" s="345">
        <v>45</v>
      </c>
      <c r="D98" s="345" t="s">
        <v>378</v>
      </c>
      <c r="E98" s="346">
        <v>0</v>
      </c>
      <c r="F98" s="348"/>
      <c r="G98" s="347"/>
      <c r="H98" s="346">
        <v>0</v>
      </c>
      <c r="I98" s="346">
        <v>0</v>
      </c>
      <c r="J98" s="346">
        <v>0</v>
      </c>
      <c r="K98" s="345">
        <v>0</v>
      </c>
      <c r="L98" s="344"/>
    </row>
    <row r="99" spans="1:12" ht="15" x14ac:dyDescent="0.25">
      <c r="A99" s="345">
        <v>2</v>
      </c>
      <c r="B99" s="345">
        <v>303</v>
      </c>
      <c r="C99" s="345">
        <v>48</v>
      </c>
      <c r="D99" s="345" t="s">
        <v>378</v>
      </c>
      <c r="E99" s="346">
        <v>12</v>
      </c>
      <c r="F99" s="348"/>
      <c r="G99" s="347"/>
      <c r="H99" s="346">
        <v>0.7</v>
      </c>
      <c r="I99" s="346">
        <v>0.5</v>
      </c>
      <c r="J99" s="346">
        <v>0.55000000000000004</v>
      </c>
      <c r="K99" s="345">
        <v>0.45</v>
      </c>
      <c r="L99" s="344"/>
    </row>
    <row r="100" spans="1:12" ht="15" x14ac:dyDescent="0.25">
      <c r="A100" s="345">
        <v>2</v>
      </c>
      <c r="B100" s="345">
        <v>303</v>
      </c>
      <c r="C100" s="345">
        <v>54</v>
      </c>
      <c r="D100" s="345" t="s">
        <v>378</v>
      </c>
      <c r="E100" s="346">
        <v>8</v>
      </c>
      <c r="F100" s="348"/>
      <c r="G100" s="347"/>
      <c r="H100" s="346">
        <v>0.7</v>
      </c>
      <c r="I100" s="346">
        <v>0.7</v>
      </c>
      <c r="J100" s="346">
        <v>0.55000000000000004</v>
      </c>
      <c r="K100" s="345">
        <v>0.45</v>
      </c>
      <c r="L100" s="344"/>
    </row>
    <row r="101" spans="1:12" ht="15" x14ac:dyDescent="0.25">
      <c r="A101" s="345">
        <v>2</v>
      </c>
      <c r="B101" s="345">
        <v>303</v>
      </c>
      <c r="C101" s="345">
        <v>55</v>
      </c>
      <c r="D101" s="345" t="s">
        <v>378</v>
      </c>
      <c r="E101" s="346">
        <v>8</v>
      </c>
      <c r="F101" s="348"/>
      <c r="G101" s="347"/>
      <c r="H101" s="346">
        <v>0.9</v>
      </c>
      <c r="I101" s="346">
        <v>0.8</v>
      </c>
      <c r="J101" s="346">
        <v>0.45</v>
      </c>
      <c r="K101" s="345">
        <v>0.4</v>
      </c>
      <c r="L101" s="344"/>
    </row>
    <row r="102" spans="1:12" ht="15" x14ac:dyDescent="0.25">
      <c r="A102" s="345">
        <v>2</v>
      </c>
      <c r="B102" s="345">
        <v>303</v>
      </c>
      <c r="C102" s="345">
        <v>61</v>
      </c>
      <c r="D102" s="345" t="s">
        <v>378</v>
      </c>
      <c r="E102" s="346">
        <v>12</v>
      </c>
      <c r="F102" s="348"/>
      <c r="G102" s="347"/>
      <c r="H102" s="346">
        <v>1.1000000000000001</v>
      </c>
      <c r="I102" s="346">
        <v>1</v>
      </c>
      <c r="J102" s="346">
        <v>0.9</v>
      </c>
      <c r="K102" s="345">
        <v>0.55000000000000004</v>
      </c>
      <c r="L102" s="344"/>
    </row>
    <row r="103" spans="1:12" ht="15" x14ac:dyDescent="0.25">
      <c r="A103" s="345">
        <v>2</v>
      </c>
      <c r="B103" s="345">
        <v>303</v>
      </c>
      <c r="C103" s="345">
        <v>68</v>
      </c>
      <c r="D103" s="345" t="s">
        <v>378</v>
      </c>
      <c r="E103" s="346">
        <v>0</v>
      </c>
      <c r="F103" s="348"/>
      <c r="G103" s="347"/>
      <c r="H103" s="346">
        <v>0</v>
      </c>
      <c r="I103" s="346">
        <v>0</v>
      </c>
      <c r="J103" s="346">
        <v>0</v>
      </c>
      <c r="K103" s="345">
        <v>0</v>
      </c>
      <c r="L103" s="344"/>
    </row>
    <row r="104" spans="1:12" ht="15" x14ac:dyDescent="0.25">
      <c r="A104" s="345">
        <v>2</v>
      </c>
      <c r="B104" s="345">
        <v>403</v>
      </c>
      <c r="C104" s="345">
        <v>11</v>
      </c>
      <c r="D104" s="345" t="s">
        <v>378</v>
      </c>
      <c r="E104" s="346">
        <v>29</v>
      </c>
      <c r="F104" s="348"/>
      <c r="G104" s="347"/>
      <c r="H104" s="346">
        <v>1.25</v>
      </c>
      <c r="I104" s="346">
        <v>1</v>
      </c>
      <c r="J104" s="346">
        <v>1.4</v>
      </c>
      <c r="K104" s="345">
        <v>1</v>
      </c>
      <c r="L104" s="344"/>
    </row>
    <row r="105" spans="1:12" ht="15" x14ac:dyDescent="0.25">
      <c r="A105" s="345">
        <v>2</v>
      </c>
      <c r="B105" s="345">
        <v>403</v>
      </c>
      <c r="C105" s="345">
        <v>18</v>
      </c>
      <c r="D105" s="345" t="s">
        <v>378</v>
      </c>
      <c r="E105" s="346">
        <v>25</v>
      </c>
      <c r="F105" s="348">
        <f>(E105*43.12)/100</f>
        <v>10.78</v>
      </c>
      <c r="G105" s="347">
        <f>F105/10</f>
        <v>1.0779999999999998</v>
      </c>
      <c r="H105" s="346">
        <v>1.95</v>
      </c>
      <c r="I105" s="346">
        <v>1.5</v>
      </c>
      <c r="J105" s="346">
        <v>1.7</v>
      </c>
      <c r="K105" s="345">
        <v>1.1000000000000001</v>
      </c>
      <c r="L105" s="344">
        <f>J105/G105</f>
        <v>1.5769944341372915</v>
      </c>
    </row>
    <row r="106" spans="1:12" ht="15" x14ac:dyDescent="0.25">
      <c r="A106" s="345">
        <v>2</v>
      </c>
      <c r="B106" s="345">
        <v>403</v>
      </c>
      <c r="C106" s="345">
        <v>24</v>
      </c>
      <c r="D106" s="345" t="s">
        <v>378</v>
      </c>
      <c r="E106" s="346">
        <v>30</v>
      </c>
      <c r="F106" s="348">
        <f>(E106*43.12)/100</f>
        <v>12.936</v>
      </c>
      <c r="G106" s="347">
        <f>F106/10</f>
        <v>1.2936000000000001</v>
      </c>
      <c r="H106" s="346">
        <v>2.25</v>
      </c>
      <c r="I106" s="346">
        <v>1.9</v>
      </c>
      <c r="J106" s="346">
        <v>1.4</v>
      </c>
      <c r="K106" s="345">
        <v>1.1000000000000001</v>
      </c>
      <c r="L106" s="344">
        <f>J106/G106</f>
        <v>1.082251082251082</v>
      </c>
    </row>
    <row r="107" spans="1:12" ht="15" x14ac:dyDescent="0.25">
      <c r="A107" s="345">
        <v>2</v>
      </c>
      <c r="B107" s="345">
        <v>403</v>
      </c>
      <c r="C107" s="345">
        <v>25</v>
      </c>
      <c r="D107" s="345" t="s">
        <v>378</v>
      </c>
      <c r="E107" s="346">
        <v>28</v>
      </c>
      <c r="F107" s="348">
        <f>(E107*43.12)/100</f>
        <v>12.073599999999999</v>
      </c>
      <c r="G107" s="347">
        <f>F107/10</f>
        <v>1.20736</v>
      </c>
      <c r="H107" s="346">
        <v>1.55</v>
      </c>
      <c r="I107" s="346">
        <v>1.3</v>
      </c>
      <c r="J107" s="346">
        <v>1.1000000000000001</v>
      </c>
      <c r="K107" s="345">
        <v>1</v>
      </c>
      <c r="L107" s="344">
        <f>J107/G107</f>
        <v>0.91107871720116629</v>
      </c>
    </row>
    <row r="108" spans="1:12" ht="15" x14ac:dyDescent="0.25">
      <c r="A108" s="345">
        <v>2</v>
      </c>
      <c r="B108" s="345">
        <v>403</v>
      </c>
      <c r="C108" s="345">
        <v>32</v>
      </c>
      <c r="D108" s="345" t="s">
        <v>378</v>
      </c>
      <c r="E108" s="346">
        <v>15</v>
      </c>
      <c r="F108" s="348">
        <f>(E108*43.12)/100</f>
        <v>6.468</v>
      </c>
      <c r="G108" s="347">
        <f>F108/10</f>
        <v>0.64680000000000004</v>
      </c>
      <c r="H108" s="346">
        <v>1.3</v>
      </c>
      <c r="I108" s="346">
        <v>1.2</v>
      </c>
      <c r="J108" s="346">
        <v>0.5</v>
      </c>
      <c r="K108" s="345">
        <v>0.45</v>
      </c>
      <c r="L108" s="344">
        <f>J108/G108</f>
        <v>0.77303648732220154</v>
      </c>
    </row>
    <row r="109" spans="1:12" ht="15" x14ac:dyDescent="0.25">
      <c r="A109" s="345">
        <v>2</v>
      </c>
      <c r="B109" s="345">
        <v>403</v>
      </c>
      <c r="C109" s="345">
        <v>33</v>
      </c>
      <c r="D109" s="345" t="s">
        <v>378</v>
      </c>
      <c r="E109" s="346">
        <v>8</v>
      </c>
      <c r="F109" s="348"/>
      <c r="G109" s="347"/>
      <c r="H109" s="346">
        <v>0.45</v>
      </c>
      <c r="I109" s="346">
        <v>0.45</v>
      </c>
      <c r="J109" s="346">
        <v>0.4</v>
      </c>
      <c r="K109" s="345">
        <v>0.3</v>
      </c>
      <c r="L109" s="344"/>
    </row>
    <row r="110" spans="1:12" ht="15" x14ac:dyDescent="0.25">
      <c r="A110" s="345">
        <v>2</v>
      </c>
      <c r="B110" s="345">
        <v>403</v>
      </c>
      <c r="C110" s="345">
        <v>45</v>
      </c>
      <c r="D110" s="345" t="s">
        <v>378</v>
      </c>
      <c r="E110" s="346">
        <v>23</v>
      </c>
      <c r="F110" s="348">
        <f>(E110*43.12)/100</f>
        <v>9.9176000000000002</v>
      </c>
      <c r="G110" s="347">
        <f>F110/10</f>
        <v>0.99175999999999997</v>
      </c>
      <c r="H110" s="346">
        <v>1.4</v>
      </c>
      <c r="I110" s="346">
        <v>1.1499999999999999</v>
      </c>
      <c r="J110" s="346">
        <v>1</v>
      </c>
      <c r="K110" s="345">
        <v>0.95</v>
      </c>
      <c r="L110" s="344">
        <f>J110/G110</f>
        <v>1.0083084617246107</v>
      </c>
    </row>
    <row r="111" spans="1:12" ht="15" x14ac:dyDescent="0.25">
      <c r="A111" s="345">
        <v>2</v>
      </c>
      <c r="B111" s="345">
        <v>403</v>
      </c>
      <c r="C111" s="345">
        <v>48</v>
      </c>
      <c r="D111" s="345" t="s">
        <v>378</v>
      </c>
      <c r="E111" s="346">
        <v>18</v>
      </c>
      <c r="F111" s="348">
        <f>(E111*43.12)/100</f>
        <v>7.7615999999999996</v>
      </c>
      <c r="G111" s="347">
        <f>F111/10</f>
        <v>0.77615999999999996</v>
      </c>
      <c r="H111" s="346">
        <v>1.4</v>
      </c>
      <c r="I111" s="346">
        <v>1.05</v>
      </c>
      <c r="J111" s="346">
        <v>0.65</v>
      </c>
      <c r="K111" s="345">
        <v>0.65</v>
      </c>
      <c r="L111" s="344">
        <f>J111/G111</f>
        <v>0.83745619459905185</v>
      </c>
    </row>
    <row r="112" spans="1:12" ht="15" x14ac:dyDescent="0.25">
      <c r="A112" s="345">
        <v>2</v>
      </c>
      <c r="B112" s="345">
        <v>403</v>
      </c>
      <c r="C112" s="345">
        <v>54</v>
      </c>
      <c r="D112" s="345" t="s">
        <v>378</v>
      </c>
      <c r="E112" s="346">
        <v>16</v>
      </c>
      <c r="F112" s="348">
        <f>(E112*43.12)/100</f>
        <v>6.8991999999999996</v>
      </c>
      <c r="G112" s="347">
        <f>F112/10</f>
        <v>0.68991999999999998</v>
      </c>
      <c r="H112" s="346">
        <v>1.8</v>
      </c>
      <c r="I112" s="346">
        <v>1.3</v>
      </c>
      <c r="J112" s="346">
        <v>0.85</v>
      </c>
      <c r="K112" s="345">
        <v>0.8</v>
      </c>
      <c r="L112" s="344">
        <f>J112/G112</f>
        <v>1.2320269016697589</v>
      </c>
    </row>
    <row r="113" spans="1:12" ht="15" x14ac:dyDescent="0.25">
      <c r="A113" s="345">
        <v>2</v>
      </c>
      <c r="B113" s="345">
        <v>403</v>
      </c>
      <c r="C113" s="345">
        <v>55</v>
      </c>
      <c r="D113" s="345" t="s">
        <v>378</v>
      </c>
      <c r="E113" s="346">
        <v>20</v>
      </c>
      <c r="F113" s="348">
        <f>(E113*43.12)/100</f>
        <v>8.6240000000000006</v>
      </c>
      <c r="G113" s="347">
        <f>F113/10</f>
        <v>0.86240000000000006</v>
      </c>
      <c r="H113" s="346">
        <v>1.8</v>
      </c>
      <c r="I113" s="346">
        <v>1.4</v>
      </c>
      <c r="J113" s="346">
        <v>1</v>
      </c>
      <c r="K113" s="345">
        <v>0.9</v>
      </c>
      <c r="L113" s="344">
        <f>J113/G113</f>
        <v>1.1595547309833023</v>
      </c>
    </row>
    <row r="114" spans="1:12" ht="15" x14ac:dyDescent="0.25">
      <c r="A114" s="345">
        <v>2</v>
      </c>
      <c r="B114" s="345">
        <v>403</v>
      </c>
      <c r="C114" s="345">
        <v>61</v>
      </c>
      <c r="D114" s="345" t="s">
        <v>378</v>
      </c>
      <c r="E114" s="346">
        <v>23</v>
      </c>
      <c r="F114" s="348">
        <f>(E114*43.12)/100</f>
        <v>9.9176000000000002</v>
      </c>
      <c r="G114" s="347">
        <f>F114/10</f>
        <v>0.99175999999999997</v>
      </c>
      <c r="H114" s="346">
        <v>1.35</v>
      </c>
      <c r="I114" s="346">
        <v>1.1000000000000001</v>
      </c>
      <c r="J114" s="346">
        <v>1.5</v>
      </c>
      <c r="K114" s="345">
        <v>1.1000000000000001</v>
      </c>
      <c r="L114" s="344">
        <f>J114/G114</f>
        <v>1.5124626925869162</v>
      </c>
    </row>
    <row r="115" spans="1:12" ht="15" x14ac:dyDescent="0.25">
      <c r="A115" s="345">
        <v>2</v>
      </c>
      <c r="B115" s="345">
        <v>403</v>
      </c>
      <c r="C115" s="345">
        <v>68</v>
      </c>
      <c r="D115" s="345" t="s">
        <v>378</v>
      </c>
      <c r="E115" s="346">
        <v>13</v>
      </c>
      <c r="F115" s="348"/>
      <c r="G115" s="347"/>
      <c r="H115" s="346">
        <v>0.95</v>
      </c>
      <c r="I115" s="346">
        <v>0.85</v>
      </c>
      <c r="J115" s="346">
        <v>0.9</v>
      </c>
      <c r="K115" s="345">
        <v>0.45</v>
      </c>
      <c r="L115" s="344"/>
    </row>
    <row r="116" spans="1:12" ht="15" x14ac:dyDescent="0.25">
      <c r="A116" s="345">
        <v>2</v>
      </c>
      <c r="B116" s="345">
        <v>503</v>
      </c>
      <c r="C116" s="345">
        <v>11</v>
      </c>
      <c r="D116" s="345" t="s">
        <v>378</v>
      </c>
      <c r="E116" s="346">
        <v>26</v>
      </c>
      <c r="F116" s="348">
        <f>(E116*43.12)/100</f>
        <v>11.211199999999998</v>
      </c>
      <c r="G116" s="347">
        <f>F116/10</f>
        <v>1.1211199999999999</v>
      </c>
      <c r="H116" s="346">
        <v>1.7</v>
      </c>
      <c r="I116" s="346">
        <v>1.5</v>
      </c>
      <c r="J116" s="346">
        <v>0.8</v>
      </c>
      <c r="K116" s="345">
        <v>0.8</v>
      </c>
      <c r="L116" s="344">
        <f>J116/G116</f>
        <v>0.71357214214357079</v>
      </c>
    </row>
    <row r="117" spans="1:12" ht="15" x14ac:dyDescent="0.25">
      <c r="A117" s="345">
        <v>2</v>
      </c>
      <c r="B117" s="345">
        <v>503</v>
      </c>
      <c r="C117" s="345">
        <v>18</v>
      </c>
      <c r="D117" s="345" t="s">
        <v>378</v>
      </c>
      <c r="E117" s="346">
        <v>0</v>
      </c>
      <c r="F117" s="348"/>
      <c r="G117" s="347"/>
      <c r="H117" s="346">
        <v>0</v>
      </c>
      <c r="I117" s="346">
        <v>0</v>
      </c>
      <c r="J117" s="346">
        <v>0</v>
      </c>
      <c r="K117" s="345">
        <v>0</v>
      </c>
      <c r="L117" s="344"/>
    </row>
    <row r="118" spans="1:12" ht="15" x14ac:dyDescent="0.25">
      <c r="A118" s="345">
        <v>2</v>
      </c>
      <c r="B118" s="345">
        <v>503</v>
      </c>
      <c r="C118" s="345">
        <v>24</v>
      </c>
      <c r="D118" s="345" t="s">
        <v>378</v>
      </c>
      <c r="E118" s="346">
        <v>10</v>
      </c>
      <c r="F118" s="348"/>
      <c r="G118" s="347"/>
      <c r="H118" s="346">
        <v>0.77</v>
      </c>
      <c r="I118" s="346">
        <v>0.54</v>
      </c>
      <c r="J118" s="346">
        <v>0.45</v>
      </c>
      <c r="K118" s="345">
        <v>0.5</v>
      </c>
      <c r="L118" s="344"/>
    </row>
    <row r="119" spans="1:12" ht="15" x14ac:dyDescent="0.25">
      <c r="A119" s="345">
        <v>2</v>
      </c>
      <c r="B119" s="345">
        <v>503</v>
      </c>
      <c r="C119" s="345">
        <v>25</v>
      </c>
      <c r="D119" s="345" t="s">
        <v>378</v>
      </c>
      <c r="E119" s="346">
        <v>0</v>
      </c>
      <c r="F119" s="348"/>
      <c r="G119" s="347"/>
      <c r="H119" s="346">
        <v>0</v>
      </c>
      <c r="I119" s="346">
        <v>0</v>
      </c>
      <c r="J119" s="346">
        <v>0</v>
      </c>
      <c r="K119" s="345">
        <v>0</v>
      </c>
      <c r="L119" s="344"/>
    </row>
    <row r="120" spans="1:12" ht="15" x14ac:dyDescent="0.25">
      <c r="A120" s="345">
        <v>2</v>
      </c>
      <c r="B120" s="345">
        <v>503</v>
      </c>
      <c r="C120" s="345">
        <v>32</v>
      </c>
      <c r="D120" s="345" t="s">
        <v>378</v>
      </c>
      <c r="E120" s="346">
        <v>13</v>
      </c>
      <c r="F120" s="348"/>
      <c r="G120" s="347"/>
      <c r="H120" s="346">
        <v>1.25</v>
      </c>
      <c r="I120" s="346">
        <v>1.05</v>
      </c>
      <c r="J120" s="346">
        <v>0.7</v>
      </c>
      <c r="K120" s="345">
        <v>1.1000000000000001</v>
      </c>
      <c r="L120" s="344"/>
    </row>
    <row r="121" spans="1:12" ht="15" x14ac:dyDescent="0.25">
      <c r="A121" s="345">
        <v>2</v>
      </c>
      <c r="B121" s="345">
        <v>503</v>
      </c>
      <c r="C121" s="345">
        <v>33</v>
      </c>
      <c r="D121" s="345" t="s">
        <v>378</v>
      </c>
      <c r="E121" s="346">
        <v>11</v>
      </c>
      <c r="F121" s="348"/>
      <c r="G121" s="347"/>
      <c r="H121" s="346">
        <v>1.18</v>
      </c>
      <c r="I121" s="346">
        <v>0.85</v>
      </c>
      <c r="J121" s="346">
        <v>0.6</v>
      </c>
      <c r="K121" s="345">
        <v>0.55000000000000004</v>
      </c>
      <c r="L121" s="344"/>
    </row>
    <row r="122" spans="1:12" ht="15" x14ac:dyDescent="0.25">
      <c r="A122" s="345">
        <v>2</v>
      </c>
      <c r="B122" s="345">
        <v>503</v>
      </c>
      <c r="C122" s="345">
        <v>45</v>
      </c>
      <c r="D122" s="345" t="s">
        <v>378</v>
      </c>
      <c r="E122" s="346">
        <v>21</v>
      </c>
      <c r="F122" s="348">
        <f>(E122*43.12)/100</f>
        <v>9.0551999999999992</v>
      </c>
      <c r="G122" s="347">
        <f>F122/10</f>
        <v>0.90551999999999988</v>
      </c>
      <c r="H122" s="346">
        <v>1.5</v>
      </c>
      <c r="I122" s="346">
        <v>1.34</v>
      </c>
      <c r="J122" s="346">
        <v>1</v>
      </c>
      <c r="K122" s="345">
        <v>1.1499999999999999</v>
      </c>
      <c r="L122" s="344">
        <f>J122/G122</f>
        <v>1.1043378390317167</v>
      </c>
    </row>
    <row r="123" spans="1:12" ht="15" x14ac:dyDescent="0.25">
      <c r="A123" s="345">
        <v>2</v>
      </c>
      <c r="B123" s="345">
        <v>503</v>
      </c>
      <c r="C123" s="345">
        <v>48</v>
      </c>
      <c r="D123" s="345" t="s">
        <v>378</v>
      </c>
      <c r="E123" s="346">
        <v>8</v>
      </c>
      <c r="F123" s="348"/>
      <c r="G123" s="347"/>
      <c r="H123" s="346">
        <v>0.18</v>
      </c>
      <c r="I123" s="346">
        <v>0.11</v>
      </c>
      <c r="J123" s="346">
        <v>0.25</v>
      </c>
      <c r="K123" s="345">
        <v>0.25</v>
      </c>
      <c r="L123" s="344"/>
    </row>
    <row r="124" spans="1:12" ht="15" x14ac:dyDescent="0.25">
      <c r="A124" s="345">
        <v>2</v>
      </c>
      <c r="B124" s="345">
        <v>503</v>
      </c>
      <c r="C124" s="345">
        <v>54</v>
      </c>
      <c r="D124" s="345" t="s">
        <v>378</v>
      </c>
      <c r="E124" s="346">
        <v>15</v>
      </c>
      <c r="F124" s="348"/>
      <c r="G124" s="347"/>
      <c r="H124" s="346">
        <v>1.22</v>
      </c>
      <c r="I124" s="346">
        <v>0.97</v>
      </c>
      <c r="J124" s="346">
        <v>1.07</v>
      </c>
      <c r="K124" s="345">
        <v>0.75</v>
      </c>
      <c r="L124" s="344"/>
    </row>
    <row r="125" spans="1:12" ht="15" x14ac:dyDescent="0.25">
      <c r="A125" s="345">
        <v>2</v>
      </c>
      <c r="B125" s="345">
        <v>503</v>
      </c>
      <c r="C125" s="345">
        <v>55</v>
      </c>
      <c r="D125" s="345" t="s">
        <v>378</v>
      </c>
      <c r="E125" s="346">
        <v>0</v>
      </c>
      <c r="F125" s="348"/>
      <c r="G125" s="347"/>
      <c r="H125" s="346">
        <v>0</v>
      </c>
      <c r="I125" s="346">
        <v>0</v>
      </c>
      <c r="J125" s="346">
        <v>0</v>
      </c>
      <c r="K125" s="345">
        <v>0</v>
      </c>
      <c r="L125" s="344"/>
    </row>
    <row r="126" spans="1:12" ht="15" x14ac:dyDescent="0.25">
      <c r="A126" s="345">
        <v>2</v>
      </c>
      <c r="B126" s="345">
        <v>503</v>
      </c>
      <c r="C126" s="345">
        <v>61</v>
      </c>
      <c r="D126" s="345" t="s">
        <v>378</v>
      </c>
      <c r="E126" s="346">
        <v>35</v>
      </c>
      <c r="F126" s="348">
        <f>(E126*43.12)/100</f>
        <v>15.091999999999999</v>
      </c>
      <c r="G126" s="347">
        <f>F126/10</f>
        <v>1.5091999999999999</v>
      </c>
      <c r="H126" s="346">
        <v>3</v>
      </c>
      <c r="I126" s="346">
        <v>2.85</v>
      </c>
      <c r="J126" s="346">
        <v>2.2999999999999998</v>
      </c>
      <c r="K126" s="345">
        <v>1.35</v>
      </c>
      <c r="L126" s="344">
        <f>J126/G126</f>
        <v>1.5239862178637689</v>
      </c>
    </row>
    <row r="127" spans="1:12" ht="15" x14ac:dyDescent="0.25">
      <c r="A127" s="345">
        <v>2</v>
      </c>
      <c r="B127" s="345">
        <v>503</v>
      </c>
      <c r="C127" s="345">
        <v>68</v>
      </c>
      <c r="D127" s="345" t="s">
        <v>378</v>
      </c>
      <c r="E127" s="346">
        <v>11</v>
      </c>
      <c r="F127" s="348"/>
      <c r="G127" s="347"/>
      <c r="H127" s="346">
        <v>1.1100000000000001</v>
      </c>
      <c r="I127" s="346">
        <v>0.9</v>
      </c>
      <c r="J127" s="346">
        <v>0.7</v>
      </c>
      <c r="K127" s="345">
        <v>0.55000000000000004</v>
      </c>
      <c r="L127" s="344"/>
    </row>
    <row r="128" spans="1:12" ht="15" x14ac:dyDescent="0.25">
      <c r="A128" s="345">
        <v>5</v>
      </c>
      <c r="B128" s="345">
        <v>103</v>
      </c>
      <c r="C128" s="345">
        <v>22</v>
      </c>
      <c r="D128" s="345" t="s">
        <v>378</v>
      </c>
      <c r="E128" s="346">
        <v>48</v>
      </c>
      <c r="F128" s="348">
        <f t="shared" ref="F128:F136" si="12">(E128*43.12)/100</f>
        <v>20.697599999999998</v>
      </c>
      <c r="G128" s="347">
        <f t="shared" ref="G128:G136" si="13">F128/10</f>
        <v>2.0697599999999996</v>
      </c>
      <c r="H128" s="346">
        <v>3.3</v>
      </c>
      <c r="I128" s="346">
        <v>2.4</v>
      </c>
      <c r="J128" s="346">
        <v>1.4</v>
      </c>
      <c r="K128" s="345">
        <v>1.8</v>
      </c>
      <c r="L128" s="344">
        <f t="shared" ref="L128:L136" si="14">J128/G128</f>
        <v>0.67640692640692646</v>
      </c>
    </row>
    <row r="129" spans="1:12" ht="15" x14ac:dyDescent="0.25">
      <c r="A129" s="345">
        <v>5</v>
      </c>
      <c r="B129" s="345">
        <v>103</v>
      </c>
      <c r="C129" s="345">
        <v>23</v>
      </c>
      <c r="D129" s="345" t="s">
        <v>378</v>
      </c>
      <c r="E129" s="346">
        <v>15</v>
      </c>
      <c r="F129" s="348">
        <f t="shared" si="12"/>
        <v>6.468</v>
      </c>
      <c r="G129" s="347">
        <f t="shared" si="13"/>
        <v>0.64680000000000004</v>
      </c>
      <c r="H129" s="346">
        <v>2.2000000000000002</v>
      </c>
      <c r="I129" s="346">
        <v>1</v>
      </c>
      <c r="J129" s="346">
        <v>0.7</v>
      </c>
      <c r="K129" s="345">
        <v>0.5</v>
      </c>
      <c r="L129" s="344">
        <f t="shared" si="14"/>
        <v>1.082251082251082</v>
      </c>
    </row>
    <row r="130" spans="1:12" ht="15" x14ac:dyDescent="0.25">
      <c r="A130" s="345">
        <v>5</v>
      </c>
      <c r="B130" s="345">
        <v>103</v>
      </c>
      <c r="C130" s="345">
        <v>24</v>
      </c>
      <c r="D130" s="345" t="s">
        <v>378</v>
      </c>
      <c r="E130" s="346">
        <v>30</v>
      </c>
      <c r="F130" s="348">
        <f t="shared" si="12"/>
        <v>12.936</v>
      </c>
      <c r="G130" s="347">
        <f t="shared" si="13"/>
        <v>1.2936000000000001</v>
      </c>
      <c r="H130" s="346">
        <v>3.1</v>
      </c>
      <c r="I130" s="346">
        <v>2.4</v>
      </c>
      <c r="J130" s="346">
        <v>1.2</v>
      </c>
      <c r="K130" s="345">
        <v>1</v>
      </c>
      <c r="L130" s="344">
        <f t="shared" si="14"/>
        <v>0.92764378478664189</v>
      </c>
    </row>
    <row r="131" spans="1:12" ht="15" x14ac:dyDescent="0.25">
      <c r="A131" s="345">
        <v>5</v>
      </c>
      <c r="B131" s="345">
        <v>103</v>
      </c>
      <c r="C131" s="345">
        <v>25</v>
      </c>
      <c r="D131" s="345" t="s">
        <v>378</v>
      </c>
      <c r="E131" s="346">
        <v>36</v>
      </c>
      <c r="F131" s="348">
        <f t="shared" si="12"/>
        <v>15.523199999999999</v>
      </c>
      <c r="G131" s="347">
        <f t="shared" si="13"/>
        <v>1.5523199999999999</v>
      </c>
      <c r="H131" s="346">
        <v>3</v>
      </c>
      <c r="I131" s="346">
        <v>2.2999999999999998</v>
      </c>
      <c r="J131" s="346">
        <v>1.4</v>
      </c>
      <c r="K131" s="345">
        <v>1.2</v>
      </c>
      <c r="L131" s="344">
        <f t="shared" si="14"/>
        <v>0.90187590187590183</v>
      </c>
    </row>
    <row r="132" spans="1:12" ht="15" x14ac:dyDescent="0.25">
      <c r="A132" s="345">
        <v>5</v>
      </c>
      <c r="B132" s="345">
        <v>103</v>
      </c>
      <c r="C132" s="345">
        <v>33</v>
      </c>
      <c r="D132" s="345" t="s">
        <v>378</v>
      </c>
      <c r="E132" s="346">
        <v>23</v>
      </c>
      <c r="F132" s="348">
        <f t="shared" si="12"/>
        <v>9.9176000000000002</v>
      </c>
      <c r="G132" s="347">
        <f t="shared" si="13"/>
        <v>0.99175999999999997</v>
      </c>
      <c r="H132" s="346">
        <v>2.4</v>
      </c>
      <c r="I132" s="346">
        <v>1.7</v>
      </c>
      <c r="J132" s="346">
        <v>0.7</v>
      </c>
      <c r="K132" s="345">
        <v>0.6</v>
      </c>
      <c r="L132" s="344">
        <f t="shared" si="14"/>
        <v>0.70581592320722752</v>
      </c>
    </row>
    <row r="133" spans="1:12" ht="15" x14ac:dyDescent="0.25">
      <c r="A133" s="345">
        <v>5</v>
      </c>
      <c r="B133" s="345">
        <v>103</v>
      </c>
      <c r="C133" s="345">
        <v>35</v>
      </c>
      <c r="D133" s="345" t="s">
        <v>378</v>
      </c>
      <c r="E133" s="346">
        <v>33</v>
      </c>
      <c r="F133" s="348">
        <f t="shared" si="12"/>
        <v>14.229599999999998</v>
      </c>
      <c r="G133" s="347">
        <f t="shared" si="13"/>
        <v>1.4229599999999998</v>
      </c>
      <c r="H133" s="346">
        <v>3.8</v>
      </c>
      <c r="I133" s="346">
        <v>2.9</v>
      </c>
      <c r="J133" s="346">
        <v>1.3</v>
      </c>
      <c r="K133" s="345">
        <v>1.3</v>
      </c>
      <c r="L133" s="344">
        <f t="shared" si="14"/>
        <v>0.91358857592623843</v>
      </c>
    </row>
    <row r="134" spans="1:12" ht="15" x14ac:dyDescent="0.25">
      <c r="A134" s="345">
        <v>5</v>
      </c>
      <c r="B134" s="345">
        <v>203</v>
      </c>
      <c r="C134" s="345">
        <v>24</v>
      </c>
      <c r="D134" s="345" t="s">
        <v>378</v>
      </c>
      <c r="E134" s="346">
        <v>30</v>
      </c>
      <c r="F134" s="348">
        <f t="shared" si="12"/>
        <v>12.936</v>
      </c>
      <c r="G134" s="347">
        <f t="shared" si="13"/>
        <v>1.2936000000000001</v>
      </c>
      <c r="H134" s="346">
        <v>3.6</v>
      </c>
      <c r="I134" s="346">
        <v>2.6</v>
      </c>
      <c r="J134" s="346">
        <v>1</v>
      </c>
      <c r="K134" s="345">
        <v>1.2</v>
      </c>
      <c r="L134" s="344">
        <f t="shared" si="14"/>
        <v>0.77303648732220154</v>
      </c>
    </row>
    <row r="135" spans="1:12" ht="15" x14ac:dyDescent="0.25">
      <c r="A135" s="345">
        <v>5</v>
      </c>
      <c r="B135" s="345">
        <v>203</v>
      </c>
      <c r="C135" s="345">
        <v>33</v>
      </c>
      <c r="D135" s="345" t="s">
        <v>378</v>
      </c>
      <c r="E135" s="346">
        <v>20</v>
      </c>
      <c r="F135" s="348">
        <f t="shared" si="12"/>
        <v>8.6240000000000006</v>
      </c>
      <c r="G135" s="347">
        <f t="shared" si="13"/>
        <v>0.86240000000000006</v>
      </c>
      <c r="H135" s="346">
        <v>2</v>
      </c>
      <c r="I135" s="346">
        <v>1.4</v>
      </c>
      <c r="J135" s="346">
        <v>0.6</v>
      </c>
      <c r="K135" s="345">
        <v>0.6</v>
      </c>
      <c r="L135" s="344">
        <f t="shared" si="14"/>
        <v>0.69573283858998136</v>
      </c>
    </row>
    <row r="136" spans="1:12" ht="15" x14ac:dyDescent="0.25">
      <c r="A136" s="345">
        <v>5</v>
      </c>
      <c r="B136" s="345">
        <v>203</v>
      </c>
      <c r="C136" s="345">
        <v>35</v>
      </c>
      <c r="D136" s="345" t="s">
        <v>378</v>
      </c>
      <c r="E136" s="346">
        <v>15</v>
      </c>
      <c r="F136" s="348">
        <f t="shared" si="12"/>
        <v>6.468</v>
      </c>
      <c r="G136" s="347">
        <f t="shared" si="13"/>
        <v>0.64680000000000004</v>
      </c>
      <c r="H136" s="346">
        <v>1.5</v>
      </c>
      <c r="I136" s="346">
        <v>1</v>
      </c>
      <c r="J136" s="346">
        <v>0.6</v>
      </c>
      <c r="K136" s="345">
        <v>0.4</v>
      </c>
      <c r="L136" s="344">
        <f t="shared" si="14"/>
        <v>0.92764378478664189</v>
      </c>
    </row>
    <row r="137" spans="1:12" ht="15" x14ac:dyDescent="0.25">
      <c r="A137" s="345">
        <v>5</v>
      </c>
      <c r="B137" s="345">
        <v>303</v>
      </c>
      <c r="C137" s="345">
        <v>22</v>
      </c>
      <c r="D137" s="345" t="s">
        <v>378</v>
      </c>
      <c r="E137" s="346">
        <v>8</v>
      </c>
      <c r="F137" s="348"/>
      <c r="G137" s="347"/>
      <c r="H137" s="346">
        <v>0.8</v>
      </c>
      <c r="I137" s="346">
        <v>0.3</v>
      </c>
      <c r="J137" s="346">
        <v>0.3</v>
      </c>
      <c r="K137" s="345">
        <v>0.3</v>
      </c>
      <c r="L137" s="344"/>
    </row>
    <row r="138" spans="1:12" ht="15" x14ac:dyDescent="0.25">
      <c r="A138" s="345">
        <v>5</v>
      </c>
      <c r="B138" s="345">
        <v>303</v>
      </c>
      <c r="C138" s="345">
        <v>23</v>
      </c>
      <c r="D138" s="345" t="s">
        <v>378</v>
      </c>
      <c r="E138" s="346">
        <v>10</v>
      </c>
      <c r="F138" s="348">
        <f>(E138*43.12)/100</f>
        <v>4.3120000000000003</v>
      </c>
      <c r="G138" s="347">
        <f>F138/10</f>
        <v>0.43120000000000003</v>
      </c>
      <c r="H138" s="346">
        <v>1.3</v>
      </c>
      <c r="I138" s="346">
        <v>0.6</v>
      </c>
      <c r="J138" s="346">
        <v>0.2</v>
      </c>
      <c r="K138" s="345">
        <v>0.2</v>
      </c>
      <c r="L138" s="344">
        <f>J138/G138</f>
        <v>0.46382189239332094</v>
      </c>
    </row>
    <row r="139" spans="1:12" ht="15" x14ac:dyDescent="0.25">
      <c r="A139" s="345">
        <v>5</v>
      </c>
      <c r="B139" s="345">
        <v>303</v>
      </c>
      <c r="C139" s="345">
        <v>32</v>
      </c>
      <c r="D139" s="345" t="s">
        <v>378</v>
      </c>
      <c r="E139" s="346">
        <v>41</v>
      </c>
      <c r="F139" s="348">
        <f>(E139*43.12)/100</f>
        <v>17.679199999999998</v>
      </c>
      <c r="G139" s="347">
        <f>F139/10</f>
        <v>1.7679199999999997</v>
      </c>
      <c r="H139" s="346">
        <v>3.2</v>
      </c>
      <c r="I139" s="346">
        <v>2.2999999999999998</v>
      </c>
      <c r="J139" s="346">
        <v>1.3</v>
      </c>
      <c r="K139" s="345">
        <v>1.4</v>
      </c>
      <c r="L139" s="344">
        <f>J139/G139</f>
        <v>0.73532739037965533</v>
      </c>
    </row>
    <row r="140" spans="1:12" ht="15" x14ac:dyDescent="0.25">
      <c r="A140" s="345">
        <v>5</v>
      </c>
      <c r="B140" s="345">
        <v>303</v>
      </c>
      <c r="C140" s="345">
        <v>33</v>
      </c>
      <c r="D140" s="345" t="s">
        <v>378</v>
      </c>
      <c r="E140" s="346">
        <v>41</v>
      </c>
      <c r="F140" s="348">
        <f>(E140*43.12)/100</f>
        <v>17.679199999999998</v>
      </c>
      <c r="G140" s="347">
        <f>F140/10</f>
        <v>1.7679199999999997</v>
      </c>
      <c r="H140" s="346">
        <v>3</v>
      </c>
      <c r="I140" s="346">
        <v>2.2999999999999998</v>
      </c>
      <c r="J140" s="346">
        <v>1.9</v>
      </c>
      <c r="K140" s="345">
        <v>1.7</v>
      </c>
      <c r="L140" s="344">
        <f>J140/G140</f>
        <v>1.0747092628625732</v>
      </c>
    </row>
    <row r="141" spans="1:12" ht="15" x14ac:dyDescent="0.25">
      <c r="A141" s="345">
        <v>5</v>
      </c>
      <c r="B141" s="345">
        <v>403</v>
      </c>
      <c r="C141" s="345">
        <v>22</v>
      </c>
      <c r="D141" s="345" t="s">
        <v>378</v>
      </c>
      <c r="E141" s="346">
        <v>13</v>
      </c>
      <c r="F141" s="348"/>
      <c r="G141" s="347"/>
      <c r="H141" s="346">
        <v>1.2</v>
      </c>
      <c r="I141" s="346">
        <v>0.8</v>
      </c>
      <c r="J141" s="346">
        <v>0.6</v>
      </c>
      <c r="K141" s="345">
        <v>0.5</v>
      </c>
      <c r="L141" s="344"/>
    </row>
    <row r="142" spans="1:12" ht="15" x14ac:dyDescent="0.25">
      <c r="A142" s="345">
        <v>5</v>
      </c>
      <c r="B142" s="345">
        <v>403</v>
      </c>
      <c r="C142" s="345">
        <v>23</v>
      </c>
      <c r="D142" s="345" t="s">
        <v>378</v>
      </c>
      <c r="E142" s="346">
        <v>36</v>
      </c>
      <c r="F142" s="348">
        <f t="shared" ref="F142:F156" si="15">(E142*43.12)/100</f>
        <v>15.523199999999999</v>
      </c>
      <c r="G142" s="347">
        <f t="shared" ref="G142:G156" si="16">F142/10</f>
        <v>1.5523199999999999</v>
      </c>
      <c r="H142" s="346">
        <v>3.2</v>
      </c>
      <c r="I142" s="346">
        <v>1.9</v>
      </c>
      <c r="J142" s="346">
        <v>1.1000000000000001</v>
      </c>
      <c r="K142" s="345">
        <v>1.7</v>
      </c>
      <c r="L142" s="344">
        <f t="shared" ref="L142:L156" si="17">J142/G142</f>
        <v>0.70861678004535156</v>
      </c>
    </row>
    <row r="143" spans="1:12" ht="15" x14ac:dyDescent="0.25">
      <c r="A143" s="345">
        <v>5</v>
      </c>
      <c r="B143" s="345">
        <v>403</v>
      </c>
      <c r="C143" s="345">
        <v>24</v>
      </c>
      <c r="D143" s="345" t="s">
        <v>378</v>
      </c>
      <c r="E143" s="346">
        <v>18</v>
      </c>
      <c r="F143" s="348">
        <f t="shared" si="15"/>
        <v>7.7615999999999996</v>
      </c>
      <c r="G143" s="347">
        <f t="shared" si="16"/>
        <v>0.77615999999999996</v>
      </c>
      <c r="H143" s="346">
        <v>1.5</v>
      </c>
      <c r="I143" s="346">
        <v>0.3</v>
      </c>
      <c r="J143" s="346">
        <v>0.6</v>
      </c>
      <c r="K143" s="345">
        <v>0.5</v>
      </c>
      <c r="L143" s="344">
        <f t="shared" si="17"/>
        <v>0.77303648732220165</v>
      </c>
    </row>
    <row r="144" spans="1:12" ht="15" x14ac:dyDescent="0.25">
      <c r="A144" s="345">
        <v>5</v>
      </c>
      <c r="B144" s="345">
        <v>403</v>
      </c>
      <c r="C144" s="345">
        <v>25</v>
      </c>
      <c r="D144" s="345" t="s">
        <v>378</v>
      </c>
      <c r="E144" s="346">
        <v>25</v>
      </c>
      <c r="F144" s="348">
        <f t="shared" si="15"/>
        <v>10.78</v>
      </c>
      <c r="G144" s="347">
        <f t="shared" si="16"/>
        <v>1.0779999999999998</v>
      </c>
      <c r="H144" s="346">
        <v>1.9</v>
      </c>
      <c r="I144" s="346">
        <v>0.9</v>
      </c>
      <c r="J144" s="346">
        <v>1</v>
      </c>
      <c r="K144" s="345">
        <v>1.4</v>
      </c>
      <c r="L144" s="344">
        <f t="shared" si="17"/>
        <v>0.92764378478664211</v>
      </c>
    </row>
    <row r="145" spans="1:12" ht="15" x14ac:dyDescent="0.25">
      <c r="A145" s="345">
        <v>5</v>
      </c>
      <c r="B145" s="345">
        <v>403</v>
      </c>
      <c r="C145" s="345">
        <v>32</v>
      </c>
      <c r="D145" s="345" t="s">
        <v>378</v>
      </c>
      <c r="E145" s="346">
        <v>43</v>
      </c>
      <c r="F145" s="348">
        <f t="shared" si="15"/>
        <v>18.541599999999999</v>
      </c>
      <c r="G145" s="347">
        <f t="shared" si="16"/>
        <v>1.8541599999999998</v>
      </c>
      <c r="H145" s="346">
        <v>3.7</v>
      </c>
      <c r="I145" s="346">
        <v>2.2999999999999998</v>
      </c>
      <c r="J145" s="346">
        <v>1.6</v>
      </c>
      <c r="K145" s="345">
        <v>1.7</v>
      </c>
      <c r="L145" s="344">
        <f t="shared" si="17"/>
        <v>0.86292445096431825</v>
      </c>
    </row>
    <row r="146" spans="1:12" ht="15" x14ac:dyDescent="0.25">
      <c r="A146" s="345">
        <v>5</v>
      </c>
      <c r="B146" s="345">
        <v>403</v>
      </c>
      <c r="C146" s="345">
        <v>33</v>
      </c>
      <c r="D146" s="345" t="s">
        <v>378</v>
      </c>
      <c r="E146" s="346">
        <v>18</v>
      </c>
      <c r="F146" s="348">
        <f t="shared" si="15"/>
        <v>7.7615999999999996</v>
      </c>
      <c r="G146" s="347">
        <f t="shared" si="16"/>
        <v>0.77615999999999996</v>
      </c>
      <c r="H146" s="346">
        <v>1.9</v>
      </c>
      <c r="I146" s="346">
        <v>0.8</v>
      </c>
      <c r="J146" s="346">
        <v>0.9</v>
      </c>
      <c r="K146" s="345">
        <v>0.8</v>
      </c>
      <c r="L146" s="344">
        <f t="shared" si="17"/>
        <v>1.1595547309833025</v>
      </c>
    </row>
    <row r="147" spans="1:12" ht="15" x14ac:dyDescent="0.25">
      <c r="A147" s="345">
        <v>5</v>
      </c>
      <c r="B147" s="345">
        <v>403</v>
      </c>
      <c r="C147" s="345">
        <v>34</v>
      </c>
      <c r="D147" s="345" t="s">
        <v>378</v>
      </c>
      <c r="E147" s="346">
        <v>41</v>
      </c>
      <c r="F147" s="348">
        <f t="shared" si="15"/>
        <v>17.679199999999998</v>
      </c>
      <c r="G147" s="347">
        <f t="shared" si="16"/>
        <v>1.7679199999999997</v>
      </c>
      <c r="H147" s="346">
        <v>3.6</v>
      </c>
      <c r="I147" s="346">
        <v>3</v>
      </c>
      <c r="J147" s="346">
        <v>1.3</v>
      </c>
      <c r="K147" s="345">
        <v>1.1000000000000001</v>
      </c>
      <c r="L147" s="344">
        <f t="shared" si="17"/>
        <v>0.73532739037965533</v>
      </c>
    </row>
    <row r="148" spans="1:12" ht="15" x14ac:dyDescent="0.25">
      <c r="A148" s="345">
        <v>5</v>
      </c>
      <c r="B148" s="345">
        <v>403</v>
      </c>
      <c r="C148" s="345">
        <v>35</v>
      </c>
      <c r="D148" s="345" t="s">
        <v>378</v>
      </c>
      <c r="E148" s="346">
        <v>38</v>
      </c>
      <c r="F148" s="348">
        <f t="shared" si="15"/>
        <v>16.3856</v>
      </c>
      <c r="G148" s="347">
        <f t="shared" si="16"/>
        <v>1.63856</v>
      </c>
      <c r="H148" s="346">
        <v>3.3</v>
      </c>
      <c r="I148" s="346">
        <v>2.6</v>
      </c>
      <c r="J148" s="346">
        <v>1.5</v>
      </c>
      <c r="K148" s="345">
        <v>0.9</v>
      </c>
      <c r="L148" s="344">
        <f t="shared" si="17"/>
        <v>0.91543794551313351</v>
      </c>
    </row>
    <row r="149" spans="1:12" ht="15" x14ac:dyDescent="0.25">
      <c r="A149" s="345">
        <v>5</v>
      </c>
      <c r="B149" s="345">
        <v>503</v>
      </c>
      <c r="C149" s="345">
        <v>22</v>
      </c>
      <c r="D149" s="345" t="s">
        <v>378</v>
      </c>
      <c r="E149" s="346">
        <v>25</v>
      </c>
      <c r="F149" s="348">
        <f t="shared" si="15"/>
        <v>10.78</v>
      </c>
      <c r="G149" s="347">
        <f t="shared" si="16"/>
        <v>1.0779999999999998</v>
      </c>
      <c r="H149" s="346">
        <v>3.9</v>
      </c>
      <c r="I149" s="346">
        <v>1.8</v>
      </c>
      <c r="J149" s="346">
        <v>0.7</v>
      </c>
      <c r="K149" s="345">
        <v>1</v>
      </c>
      <c r="L149" s="344">
        <f t="shared" si="17"/>
        <v>0.64935064935064946</v>
      </c>
    </row>
    <row r="150" spans="1:12" ht="15" x14ac:dyDescent="0.25">
      <c r="A150" s="345">
        <v>5</v>
      </c>
      <c r="B150" s="345">
        <v>503</v>
      </c>
      <c r="C150" s="345">
        <v>23</v>
      </c>
      <c r="D150" s="345" t="s">
        <v>378</v>
      </c>
      <c r="E150" s="346">
        <v>51</v>
      </c>
      <c r="F150" s="348">
        <f t="shared" si="15"/>
        <v>21.991199999999999</v>
      </c>
      <c r="G150" s="347">
        <f t="shared" si="16"/>
        <v>2.1991199999999997</v>
      </c>
      <c r="H150" s="346">
        <v>3.3</v>
      </c>
      <c r="I150" s="346">
        <v>2.1</v>
      </c>
      <c r="J150" s="346">
        <v>1.4</v>
      </c>
      <c r="K150" s="345">
        <v>1.7</v>
      </c>
      <c r="L150" s="344">
        <f t="shared" si="17"/>
        <v>0.63661828367710727</v>
      </c>
    </row>
    <row r="151" spans="1:12" ht="15" x14ac:dyDescent="0.25">
      <c r="A151" s="345">
        <v>5</v>
      </c>
      <c r="B151" s="345">
        <v>503</v>
      </c>
      <c r="C151" s="345">
        <v>24</v>
      </c>
      <c r="D151" s="345" t="s">
        <v>378</v>
      </c>
      <c r="E151" s="346">
        <v>25</v>
      </c>
      <c r="F151" s="348">
        <f t="shared" si="15"/>
        <v>10.78</v>
      </c>
      <c r="G151" s="347">
        <f t="shared" si="16"/>
        <v>1.0779999999999998</v>
      </c>
      <c r="H151" s="346">
        <v>3.4</v>
      </c>
      <c r="I151" s="346">
        <v>2.2999999999999998</v>
      </c>
      <c r="J151" s="346">
        <v>1.4</v>
      </c>
      <c r="K151" s="345">
        <v>1</v>
      </c>
      <c r="L151" s="344">
        <f t="shared" si="17"/>
        <v>1.2987012987012989</v>
      </c>
    </row>
    <row r="152" spans="1:12" ht="15" x14ac:dyDescent="0.25">
      <c r="A152" s="345">
        <v>5</v>
      </c>
      <c r="B152" s="345">
        <v>503</v>
      </c>
      <c r="C152" s="345">
        <v>25</v>
      </c>
      <c r="D152" s="345" t="s">
        <v>378</v>
      </c>
      <c r="E152" s="346">
        <v>28</v>
      </c>
      <c r="F152" s="348">
        <f t="shared" si="15"/>
        <v>12.073599999999999</v>
      </c>
      <c r="G152" s="347">
        <f t="shared" si="16"/>
        <v>1.20736</v>
      </c>
      <c r="H152" s="346">
        <v>3.9</v>
      </c>
      <c r="I152" s="346">
        <v>2.5</v>
      </c>
      <c r="J152" s="346">
        <v>0.8</v>
      </c>
      <c r="K152" s="345">
        <v>0.8</v>
      </c>
      <c r="L152" s="344">
        <f t="shared" si="17"/>
        <v>0.66260270341903005</v>
      </c>
    </row>
    <row r="153" spans="1:12" ht="15" x14ac:dyDescent="0.25">
      <c r="A153" s="345">
        <v>5</v>
      </c>
      <c r="B153" s="345">
        <v>503</v>
      </c>
      <c r="C153" s="345">
        <v>32</v>
      </c>
      <c r="D153" s="345" t="s">
        <v>378</v>
      </c>
      <c r="E153" s="346">
        <v>25</v>
      </c>
      <c r="F153" s="348">
        <f t="shared" si="15"/>
        <v>10.78</v>
      </c>
      <c r="G153" s="347">
        <f t="shared" si="16"/>
        <v>1.0779999999999998</v>
      </c>
      <c r="H153" s="346">
        <v>1.7</v>
      </c>
      <c r="I153" s="346">
        <v>1</v>
      </c>
      <c r="J153" s="346">
        <v>0.6</v>
      </c>
      <c r="K153" s="345">
        <v>0.3</v>
      </c>
      <c r="L153" s="344">
        <f t="shared" si="17"/>
        <v>0.5565862708719852</v>
      </c>
    </row>
    <row r="154" spans="1:12" ht="15" x14ac:dyDescent="0.25">
      <c r="A154" s="345">
        <v>5</v>
      </c>
      <c r="B154" s="345">
        <v>503</v>
      </c>
      <c r="C154" s="345">
        <v>33</v>
      </c>
      <c r="D154" s="345" t="s">
        <v>378</v>
      </c>
      <c r="E154" s="346">
        <v>28</v>
      </c>
      <c r="F154" s="348">
        <f t="shared" si="15"/>
        <v>12.073599999999999</v>
      </c>
      <c r="G154" s="347">
        <f t="shared" si="16"/>
        <v>1.20736</v>
      </c>
      <c r="H154" s="346">
        <v>3.4</v>
      </c>
      <c r="I154" s="346">
        <v>1.9</v>
      </c>
      <c r="J154" s="346">
        <v>1.2</v>
      </c>
      <c r="K154" s="345">
        <v>1.3</v>
      </c>
      <c r="L154" s="344">
        <f t="shared" si="17"/>
        <v>0.99390405512854485</v>
      </c>
    </row>
    <row r="155" spans="1:12" ht="15" x14ac:dyDescent="0.25">
      <c r="A155" s="345">
        <v>5</v>
      </c>
      <c r="B155" s="345">
        <v>503</v>
      </c>
      <c r="C155" s="345">
        <v>34</v>
      </c>
      <c r="D155" s="345" t="s">
        <v>378</v>
      </c>
      <c r="E155" s="346">
        <v>38</v>
      </c>
      <c r="F155" s="348">
        <f t="shared" si="15"/>
        <v>16.3856</v>
      </c>
      <c r="G155" s="347">
        <f t="shared" si="16"/>
        <v>1.63856</v>
      </c>
      <c r="H155" s="346">
        <v>3.6</v>
      </c>
      <c r="I155" s="346">
        <v>1.9</v>
      </c>
      <c r="J155" s="346">
        <v>1.3</v>
      </c>
      <c r="K155" s="345">
        <v>1.1000000000000001</v>
      </c>
      <c r="L155" s="344">
        <f t="shared" si="17"/>
        <v>0.79337955277804906</v>
      </c>
    </row>
    <row r="156" spans="1:12" ht="15" x14ac:dyDescent="0.25">
      <c r="A156" s="345">
        <v>5</v>
      </c>
      <c r="B156" s="345">
        <v>503</v>
      </c>
      <c r="C156" s="345">
        <v>35</v>
      </c>
      <c r="D156" s="345" t="s">
        <v>378</v>
      </c>
      <c r="E156" s="346">
        <v>43</v>
      </c>
      <c r="F156" s="348">
        <f t="shared" si="15"/>
        <v>18.541599999999999</v>
      </c>
      <c r="G156" s="347">
        <f t="shared" si="16"/>
        <v>1.8541599999999998</v>
      </c>
      <c r="H156" s="346">
        <v>4.2</v>
      </c>
      <c r="I156" s="346">
        <v>2.5</v>
      </c>
      <c r="J156" s="346">
        <v>2</v>
      </c>
      <c r="K156" s="345">
        <v>1.5</v>
      </c>
      <c r="L156" s="344">
        <f t="shared" si="17"/>
        <v>1.0786555637053976</v>
      </c>
    </row>
    <row r="158" spans="1:12" x14ac:dyDescent="0.2">
      <c r="F158" s="343" t="s">
        <v>1378</v>
      </c>
      <c r="L158" s="343" t="s">
        <v>1377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3"/>
  <sheetViews>
    <sheetView workbookViewId="0">
      <selection activeCell="A12" sqref="A12"/>
    </sheetView>
  </sheetViews>
  <sheetFormatPr baseColWidth="10" defaultRowHeight="12.75" x14ac:dyDescent="0.2"/>
  <cols>
    <col min="1" max="1" width="17" customWidth="1"/>
    <col min="3" max="3" width="14.7109375" bestFit="1" customWidth="1"/>
    <col min="5" max="5" width="16.42578125" bestFit="1" customWidth="1"/>
  </cols>
  <sheetData>
    <row r="2" spans="1:13" x14ac:dyDescent="0.2">
      <c r="A2" s="23" t="s">
        <v>1448</v>
      </c>
    </row>
    <row r="3" spans="1:13" x14ac:dyDescent="0.2">
      <c r="A3" s="23" t="s">
        <v>1449</v>
      </c>
      <c r="I3" s="177" t="s">
        <v>1450</v>
      </c>
    </row>
    <row r="4" spans="1:13" x14ac:dyDescent="0.2">
      <c r="A4" s="77" t="s">
        <v>1437</v>
      </c>
      <c r="B4" s="67" t="s">
        <v>1438</v>
      </c>
      <c r="C4" s="68" t="s">
        <v>1439</v>
      </c>
      <c r="D4" s="67" t="s">
        <v>1440</v>
      </c>
      <c r="E4" s="364" t="s">
        <v>1444</v>
      </c>
      <c r="F4" s="69" t="s">
        <v>1441</v>
      </c>
      <c r="G4" s="365" t="s">
        <v>1445</v>
      </c>
    </row>
    <row r="5" spans="1:13" x14ac:dyDescent="0.2">
      <c r="A5" s="14">
        <v>1</v>
      </c>
      <c r="B5" s="21">
        <v>13</v>
      </c>
      <c r="C5" s="340">
        <v>10</v>
      </c>
      <c r="D5" s="21">
        <v>1.25</v>
      </c>
      <c r="E5" s="116">
        <v>39.788699999999999</v>
      </c>
      <c r="F5" s="16" t="s">
        <v>1442</v>
      </c>
      <c r="G5" s="366">
        <f>C5/E5</f>
        <v>0.25132763824905063</v>
      </c>
    </row>
    <row r="6" spans="1:13" x14ac:dyDescent="0.2">
      <c r="A6" s="14">
        <v>2</v>
      </c>
      <c r="B6" s="21">
        <v>12</v>
      </c>
      <c r="C6" s="340">
        <v>8</v>
      </c>
      <c r="D6" s="21">
        <v>1.1000000000000001</v>
      </c>
      <c r="E6" s="116">
        <v>35.01408</v>
      </c>
      <c r="F6" s="16" t="s">
        <v>1442</v>
      </c>
      <c r="G6" s="230">
        <f t="shared" ref="G6:G8" si="0">C6/E6</f>
        <v>0.22847951452672755</v>
      </c>
    </row>
    <row r="7" spans="1:13" x14ac:dyDescent="0.2">
      <c r="A7" s="14">
        <v>3</v>
      </c>
      <c r="B7" s="21">
        <v>10</v>
      </c>
      <c r="C7" s="340">
        <v>9</v>
      </c>
      <c r="D7" s="21">
        <v>1.1000000000000001</v>
      </c>
      <c r="E7" s="116">
        <v>35.01408</v>
      </c>
      <c r="F7" s="16" t="s">
        <v>1442</v>
      </c>
      <c r="G7" s="230">
        <f t="shared" si="0"/>
        <v>0.25703945384256849</v>
      </c>
    </row>
    <row r="8" spans="1:13" x14ac:dyDescent="0.2">
      <c r="A8" s="297">
        <v>4</v>
      </c>
      <c r="B8" s="22">
        <v>12</v>
      </c>
      <c r="C8" s="338">
        <v>9</v>
      </c>
      <c r="D8" s="22">
        <v>1.1499999999999999</v>
      </c>
      <c r="E8" s="117">
        <v>36.605600000000003</v>
      </c>
      <c r="F8" s="339" t="s">
        <v>1442</v>
      </c>
      <c r="G8" s="285">
        <f t="shared" si="0"/>
        <v>0.24586402080555977</v>
      </c>
    </row>
    <row r="9" spans="1:13" x14ac:dyDescent="0.2">
      <c r="E9" s="166" t="s">
        <v>1446</v>
      </c>
    </row>
    <row r="10" spans="1:13" x14ac:dyDescent="0.2">
      <c r="A10" t="s">
        <v>1443</v>
      </c>
      <c r="E10" s="166" t="s">
        <v>1447</v>
      </c>
    </row>
    <row r="12" spans="1:13" x14ac:dyDescent="0.2">
      <c r="A12" s="23" t="s">
        <v>1479</v>
      </c>
    </row>
    <row r="13" spans="1:13" x14ac:dyDescent="0.2">
      <c r="A13" s="255" t="s">
        <v>1480</v>
      </c>
      <c r="B13" s="271" t="s">
        <v>1463</v>
      </c>
      <c r="C13" s="371" t="s">
        <v>97</v>
      </c>
      <c r="D13" s="271" t="s">
        <v>1482</v>
      </c>
      <c r="E13" s="371" t="s">
        <v>1483</v>
      </c>
      <c r="F13" s="271" t="s">
        <v>1484</v>
      </c>
      <c r="G13" s="371" t="s">
        <v>1485</v>
      </c>
      <c r="H13" s="271" t="s">
        <v>1486</v>
      </c>
      <c r="I13" s="371" t="s">
        <v>1487</v>
      </c>
      <c r="J13" s="228" t="s">
        <v>1445</v>
      </c>
      <c r="K13" s="166" t="s">
        <v>1501</v>
      </c>
      <c r="L13" s="166" t="s">
        <v>1484</v>
      </c>
      <c r="M13" s="166" t="s">
        <v>1488</v>
      </c>
    </row>
    <row r="14" spans="1:13" x14ac:dyDescent="0.2">
      <c r="A14" s="25"/>
      <c r="B14" s="185" t="s">
        <v>1481</v>
      </c>
      <c r="C14" s="206" t="s">
        <v>99</v>
      </c>
      <c r="D14" s="185" t="s">
        <v>98</v>
      </c>
      <c r="E14" s="206" t="s">
        <v>98</v>
      </c>
      <c r="F14" s="185" t="s">
        <v>99</v>
      </c>
      <c r="G14" s="206" t="s">
        <v>99</v>
      </c>
      <c r="H14" s="185" t="s">
        <v>99</v>
      </c>
      <c r="I14" s="206" t="s">
        <v>99</v>
      </c>
      <c r="J14" s="262" t="s">
        <v>1500</v>
      </c>
      <c r="K14" s="166"/>
      <c r="L14" s="166" t="s">
        <v>1485</v>
      </c>
      <c r="M14" s="166" t="s">
        <v>1433</v>
      </c>
    </row>
    <row r="15" spans="1:13" x14ac:dyDescent="0.2">
      <c r="A15" s="213" t="s">
        <v>1491</v>
      </c>
      <c r="B15" s="21">
        <v>32</v>
      </c>
      <c r="C15" s="340">
        <v>26</v>
      </c>
      <c r="D15" s="21">
        <v>26.2</v>
      </c>
      <c r="E15" s="340">
        <v>26.5</v>
      </c>
      <c r="F15" s="21">
        <v>18.2</v>
      </c>
      <c r="G15" s="340">
        <v>7.8</v>
      </c>
      <c r="H15" s="21">
        <v>4.9000000000000004</v>
      </c>
      <c r="I15" s="340">
        <v>4.5999999999999996</v>
      </c>
      <c r="J15" s="230">
        <f>H15/D15</f>
        <v>0.18702290076335878</v>
      </c>
      <c r="L15" s="166" t="s">
        <v>1489</v>
      </c>
      <c r="M15" s="166" t="s">
        <v>1490</v>
      </c>
    </row>
    <row r="16" spans="1:13" x14ac:dyDescent="0.2">
      <c r="A16" s="24"/>
      <c r="B16" s="21">
        <v>32</v>
      </c>
      <c r="C16" s="340">
        <v>27.5</v>
      </c>
      <c r="D16" s="21">
        <v>28.2</v>
      </c>
      <c r="E16" s="340">
        <v>29.5</v>
      </c>
      <c r="F16" s="21">
        <v>17.5</v>
      </c>
      <c r="G16" s="340">
        <v>10</v>
      </c>
      <c r="H16" s="21">
        <v>5.2</v>
      </c>
      <c r="I16" s="340">
        <v>4</v>
      </c>
      <c r="J16" s="230">
        <f t="shared" ref="J16:J43" si="1">H16/D16</f>
        <v>0.18439716312056739</v>
      </c>
    </row>
    <row r="17" spans="1:10" x14ac:dyDescent="0.2">
      <c r="A17" s="213" t="s">
        <v>1492</v>
      </c>
      <c r="B17" s="21">
        <v>33</v>
      </c>
      <c r="C17" s="340">
        <v>24.8</v>
      </c>
      <c r="D17" s="21">
        <v>28</v>
      </c>
      <c r="E17" s="340">
        <v>27.8</v>
      </c>
      <c r="F17" s="21">
        <v>16.2</v>
      </c>
      <c r="G17" s="340">
        <v>8.6</v>
      </c>
      <c r="H17" s="21">
        <v>6.5</v>
      </c>
      <c r="I17" s="340">
        <v>6</v>
      </c>
      <c r="J17" s="230">
        <f t="shared" si="1"/>
        <v>0.23214285714285715</v>
      </c>
    </row>
    <row r="18" spans="1:10" x14ac:dyDescent="0.2">
      <c r="A18" s="24"/>
      <c r="B18" s="21">
        <v>33</v>
      </c>
      <c r="C18" s="340">
        <v>24.1</v>
      </c>
      <c r="D18" s="21">
        <v>28.5</v>
      </c>
      <c r="E18" s="340">
        <v>29.2</v>
      </c>
      <c r="F18" s="21">
        <v>16.600000000000001</v>
      </c>
      <c r="G18" s="340">
        <v>7.5</v>
      </c>
      <c r="H18" s="21">
        <v>3.9</v>
      </c>
      <c r="I18" s="340">
        <v>5.3</v>
      </c>
      <c r="J18" s="230">
        <f t="shared" si="1"/>
        <v>0.1368421052631579</v>
      </c>
    </row>
    <row r="19" spans="1:10" x14ac:dyDescent="0.2">
      <c r="A19" s="24"/>
      <c r="B19" s="21">
        <v>33</v>
      </c>
      <c r="C19" s="340">
        <v>22.2</v>
      </c>
      <c r="D19" s="21">
        <v>21.3</v>
      </c>
      <c r="E19" s="340">
        <v>21.4</v>
      </c>
      <c r="F19" s="21">
        <v>14.8</v>
      </c>
      <c r="G19" s="340">
        <v>7.4</v>
      </c>
      <c r="H19" s="21">
        <v>3.9</v>
      </c>
      <c r="I19" s="340">
        <v>3.4</v>
      </c>
      <c r="J19" s="230">
        <f t="shared" si="1"/>
        <v>0.18309859154929575</v>
      </c>
    </row>
    <row r="20" spans="1:10" x14ac:dyDescent="0.2">
      <c r="A20" s="213" t="s">
        <v>1493</v>
      </c>
      <c r="B20" s="21">
        <v>29</v>
      </c>
      <c r="C20" s="340">
        <v>22</v>
      </c>
      <c r="D20" s="21">
        <v>24.6</v>
      </c>
      <c r="E20" s="340">
        <v>23.7</v>
      </c>
      <c r="F20" s="21">
        <v>14.5</v>
      </c>
      <c r="G20" s="340">
        <v>7.5</v>
      </c>
      <c r="H20" s="21">
        <v>4.9000000000000004</v>
      </c>
      <c r="I20" s="340">
        <v>4.8</v>
      </c>
      <c r="J20" s="230">
        <f t="shared" si="1"/>
        <v>0.1991869918699187</v>
      </c>
    </row>
    <row r="21" spans="1:10" x14ac:dyDescent="0.2">
      <c r="A21" s="213"/>
      <c r="B21" s="21">
        <v>29</v>
      </c>
      <c r="C21" s="340">
        <v>21.5</v>
      </c>
      <c r="D21" s="21">
        <v>19.8</v>
      </c>
      <c r="E21" s="340">
        <v>19.5</v>
      </c>
      <c r="F21" s="21">
        <v>13.8</v>
      </c>
      <c r="G21" s="340">
        <v>7.7</v>
      </c>
      <c r="H21" s="21">
        <v>4.4000000000000004</v>
      </c>
      <c r="I21" s="340">
        <v>4.2</v>
      </c>
      <c r="J21" s="230">
        <f t="shared" si="1"/>
        <v>0.22222222222222224</v>
      </c>
    </row>
    <row r="22" spans="1:10" x14ac:dyDescent="0.2">
      <c r="A22" s="24"/>
      <c r="B22" s="21">
        <v>29</v>
      </c>
      <c r="C22" s="340">
        <v>23</v>
      </c>
      <c r="D22" s="21">
        <v>24.4</v>
      </c>
      <c r="E22" s="340">
        <v>23.5</v>
      </c>
      <c r="F22" s="21">
        <v>17</v>
      </c>
      <c r="G22" s="340">
        <v>6</v>
      </c>
      <c r="H22" s="21">
        <v>4.2</v>
      </c>
      <c r="I22" s="340">
        <v>4.5</v>
      </c>
      <c r="J22" s="230">
        <f t="shared" si="1"/>
        <v>0.17213114754098363</v>
      </c>
    </row>
    <row r="23" spans="1:10" x14ac:dyDescent="0.2">
      <c r="A23" s="213" t="s">
        <v>1494</v>
      </c>
      <c r="B23" s="21">
        <v>32</v>
      </c>
      <c r="C23" s="340">
        <v>21.3</v>
      </c>
      <c r="D23" s="21">
        <v>22</v>
      </c>
      <c r="E23" s="340">
        <v>22.3</v>
      </c>
      <c r="F23" s="21">
        <v>14.6</v>
      </c>
      <c r="G23" s="340">
        <v>6.7</v>
      </c>
      <c r="H23" s="21">
        <v>3.6</v>
      </c>
      <c r="I23" s="340">
        <v>4.7</v>
      </c>
      <c r="J23" s="230">
        <f t="shared" si="1"/>
        <v>0.16363636363636364</v>
      </c>
    </row>
    <row r="24" spans="1:10" x14ac:dyDescent="0.2">
      <c r="A24" s="24"/>
      <c r="B24" s="21">
        <v>32</v>
      </c>
      <c r="C24" s="340">
        <v>23.4</v>
      </c>
      <c r="D24" s="21">
        <v>22.5</v>
      </c>
      <c r="E24" s="340">
        <v>26.4</v>
      </c>
      <c r="F24" s="21">
        <v>15.8</v>
      </c>
      <c r="G24" s="340">
        <v>7.6</v>
      </c>
      <c r="H24" s="21">
        <v>4.9000000000000004</v>
      </c>
      <c r="I24" s="340">
        <v>3.3</v>
      </c>
      <c r="J24" s="230">
        <f t="shared" si="1"/>
        <v>0.21777777777777779</v>
      </c>
    </row>
    <row r="25" spans="1:10" x14ac:dyDescent="0.2">
      <c r="A25" s="24"/>
      <c r="B25" s="21">
        <v>32</v>
      </c>
      <c r="C25" s="340">
        <v>22.8</v>
      </c>
      <c r="D25" s="21">
        <v>23.2</v>
      </c>
      <c r="E25" s="340">
        <v>25.3</v>
      </c>
      <c r="F25" s="21">
        <v>15.3</v>
      </c>
      <c r="G25" s="340">
        <v>7.5</v>
      </c>
      <c r="H25" s="21">
        <v>4</v>
      </c>
      <c r="I25" s="340">
        <v>4.2</v>
      </c>
      <c r="J25" s="230">
        <f t="shared" si="1"/>
        <v>0.17241379310344829</v>
      </c>
    </row>
    <row r="26" spans="1:10" x14ac:dyDescent="0.2">
      <c r="A26" s="24"/>
      <c r="B26" s="21">
        <v>32</v>
      </c>
      <c r="C26" s="340">
        <v>23.6</v>
      </c>
      <c r="D26" s="21">
        <v>22.5</v>
      </c>
      <c r="E26" s="340">
        <v>21</v>
      </c>
      <c r="F26" s="21">
        <v>15.4</v>
      </c>
      <c r="G26" s="340">
        <v>8.1999999999999993</v>
      </c>
      <c r="H26" s="21">
        <v>3.8</v>
      </c>
      <c r="I26" s="340">
        <v>3.4</v>
      </c>
      <c r="J26" s="230">
        <f t="shared" si="1"/>
        <v>0.16888888888888889</v>
      </c>
    </row>
    <row r="27" spans="1:10" x14ac:dyDescent="0.2">
      <c r="A27" s="213" t="s">
        <v>1495</v>
      </c>
      <c r="B27" s="21">
        <v>29</v>
      </c>
      <c r="C27" s="340">
        <v>21</v>
      </c>
      <c r="D27" s="21">
        <v>20.8</v>
      </c>
      <c r="E27" s="340">
        <v>21</v>
      </c>
      <c r="F27" s="21">
        <v>14</v>
      </c>
      <c r="G27" s="340">
        <v>7</v>
      </c>
      <c r="H27" s="21">
        <v>5.2</v>
      </c>
      <c r="I27" s="340">
        <v>4.5999999999999996</v>
      </c>
      <c r="J27" s="230">
        <f t="shared" si="1"/>
        <v>0.25</v>
      </c>
    </row>
    <row r="28" spans="1:10" x14ac:dyDescent="0.2">
      <c r="A28" s="24"/>
      <c r="B28" s="21">
        <v>29</v>
      </c>
      <c r="C28" s="340">
        <v>21.5</v>
      </c>
      <c r="D28" s="21">
        <v>20.5</v>
      </c>
      <c r="E28" s="340">
        <v>19.600000000000001</v>
      </c>
      <c r="F28" s="21">
        <v>13.5</v>
      </c>
      <c r="G28" s="340">
        <v>8</v>
      </c>
      <c r="H28" s="21">
        <v>4.2</v>
      </c>
      <c r="I28" s="340">
        <v>4.3</v>
      </c>
      <c r="J28" s="230">
        <f t="shared" si="1"/>
        <v>0.20487804878048782</v>
      </c>
    </row>
    <row r="29" spans="1:10" x14ac:dyDescent="0.2">
      <c r="A29" s="24"/>
      <c r="B29" s="21">
        <v>29</v>
      </c>
      <c r="C29" s="340">
        <v>20</v>
      </c>
      <c r="D29" s="21">
        <v>23.1</v>
      </c>
      <c r="E29" s="340">
        <v>23.4</v>
      </c>
      <c r="F29" s="21">
        <v>11.5</v>
      </c>
      <c r="G29" s="340">
        <v>8.5</v>
      </c>
      <c r="H29" s="21">
        <v>4.9000000000000004</v>
      </c>
      <c r="I29" s="340">
        <v>4</v>
      </c>
      <c r="J29" s="230">
        <f t="shared" si="1"/>
        <v>0.21212121212121213</v>
      </c>
    </row>
    <row r="30" spans="1:10" x14ac:dyDescent="0.2">
      <c r="A30" s="213" t="s">
        <v>1496</v>
      </c>
      <c r="B30" s="21">
        <v>27</v>
      </c>
      <c r="C30" s="340">
        <v>22.5</v>
      </c>
      <c r="D30" s="21">
        <v>25</v>
      </c>
      <c r="E30" s="340">
        <v>25.7</v>
      </c>
      <c r="F30" s="21">
        <v>12.5</v>
      </c>
      <c r="G30" s="340">
        <v>10</v>
      </c>
      <c r="H30" s="21">
        <v>4</v>
      </c>
      <c r="I30" s="340">
        <v>4.5</v>
      </c>
      <c r="J30" s="230">
        <f t="shared" si="1"/>
        <v>0.16</v>
      </c>
    </row>
    <row r="31" spans="1:10" x14ac:dyDescent="0.2">
      <c r="A31" s="24"/>
      <c r="B31" s="21">
        <v>27</v>
      </c>
      <c r="C31" s="340">
        <v>22.5</v>
      </c>
      <c r="D31" s="21">
        <v>23.5</v>
      </c>
      <c r="E31" s="340">
        <v>23.7</v>
      </c>
      <c r="F31" s="21">
        <v>13.5</v>
      </c>
      <c r="G31" s="340">
        <v>9</v>
      </c>
      <c r="H31" s="21">
        <v>5.2</v>
      </c>
      <c r="I31" s="340">
        <v>5.6</v>
      </c>
      <c r="J31" s="230">
        <f t="shared" si="1"/>
        <v>0.22127659574468087</v>
      </c>
    </row>
    <row r="32" spans="1:10" x14ac:dyDescent="0.2">
      <c r="A32" s="24"/>
      <c r="B32" s="21">
        <v>27</v>
      </c>
      <c r="C32" s="340">
        <v>21.5</v>
      </c>
      <c r="D32" s="21">
        <v>21.4</v>
      </c>
      <c r="E32" s="340">
        <v>22.2</v>
      </c>
      <c r="F32" s="21">
        <v>12.5</v>
      </c>
      <c r="G32" s="340">
        <v>9</v>
      </c>
      <c r="H32" s="21">
        <v>3.4</v>
      </c>
      <c r="I32" s="340">
        <v>5.6</v>
      </c>
      <c r="J32" s="230">
        <f t="shared" si="1"/>
        <v>0.15887850467289721</v>
      </c>
    </row>
    <row r="33" spans="1:10" x14ac:dyDescent="0.2">
      <c r="A33" s="24"/>
      <c r="B33" s="21">
        <v>27</v>
      </c>
      <c r="C33" s="340">
        <v>22</v>
      </c>
      <c r="D33" s="21">
        <v>23.7</v>
      </c>
      <c r="E33" s="340">
        <v>25.3</v>
      </c>
      <c r="F33" s="21">
        <v>14</v>
      </c>
      <c r="G33" s="340">
        <v>8</v>
      </c>
      <c r="H33" s="21">
        <v>4.8</v>
      </c>
      <c r="I33" s="340">
        <v>5.5</v>
      </c>
      <c r="J33" s="230">
        <f t="shared" si="1"/>
        <v>0.20253164556962025</v>
      </c>
    </row>
    <row r="34" spans="1:10" x14ac:dyDescent="0.2">
      <c r="A34" s="213" t="s">
        <v>1497</v>
      </c>
      <c r="B34" s="21">
        <v>29</v>
      </c>
      <c r="C34" s="340">
        <v>23.2</v>
      </c>
      <c r="D34" s="21">
        <v>24.5</v>
      </c>
      <c r="E34" s="340">
        <v>24.5</v>
      </c>
      <c r="F34" s="21">
        <v>14.5</v>
      </c>
      <c r="G34" s="340">
        <v>8.6999999999999993</v>
      </c>
      <c r="H34" s="21">
        <v>4.8</v>
      </c>
      <c r="I34" s="340">
        <v>4.5999999999999996</v>
      </c>
      <c r="J34" s="230">
        <f t="shared" si="1"/>
        <v>0.19591836734693877</v>
      </c>
    </row>
    <row r="35" spans="1:10" x14ac:dyDescent="0.2">
      <c r="A35" s="24"/>
      <c r="B35" s="21">
        <v>29</v>
      </c>
      <c r="C35" s="340">
        <v>23.8</v>
      </c>
      <c r="D35" s="21">
        <v>22.3</v>
      </c>
      <c r="E35" s="340">
        <v>23.5</v>
      </c>
      <c r="F35" s="21">
        <v>14.5</v>
      </c>
      <c r="G35" s="340">
        <v>9.3000000000000007</v>
      </c>
      <c r="H35" s="21">
        <v>4.0999999999999996</v>
      </c>
      <c r="I35" s="340">
        <v>5.0999999999999996</v>
      </c>
      <c r="J35" s="230">
        <f t="shared" si="1"/>
        <v>0.18385650224215244</v>
      </c>
    </row>
    <row r="36" spans="1:10" x14ac:dyDescent="0.2">
      <c r="A36" s="213" t="s">
        <v>1498</v>
      </c>
      <c r="B36" s="21">
        <v>14</v>
      </c>
      <c r="C36" s="340">
        <v>16</v>
      </c>
      <c r="D36" s="21">
        <v>16.8</v>
      </c>
      <c r="E36" s="340">
        <v>16</v>
      </c>
      <c r="F36" s="21">
        <v>12</v>
      </c>
      <c r="G36" s="340">
        <v>4</v>
      </c>
      <c r="H36" s="21">
        <v>2.8</v>
      </c>
      <c r="I36" s="340">
        <v>2.2999999999999998</v>
      </c>
      <c r="J36" s="230">
        <f t="shared" si="1"/>
        <v>0.16666666666666666</v>
      </c>
    </row>
    <row r="37" spans="1:10" x14ac:dyDescent="0.2">
      <c r="A37" s="24"/>
      <c r="B37" s="21">
        <v>14</v>
      </c>
      <c r="C37" s="340">
        <v>17.5</v>
      </c>
      <c r="D37" s="21">
        <v>17.399999999999999</v>
      </c>
      <c r="E37" s="340">
        <v>17.2</v>
      </c>
      <c r="F37" s="21">
        <v>12</v>
      </c>
      <c r="G37" s="340">
        <v>5.5</v>
      </c>
      <c r="H37" s="21">
        <v>3.5</v>
      </c>
      <c r="I37" s="340">
        <v>3.7</v>
      </c>
      <c r="J37" s="230">
        <f t="shared" si="1"/>
        <v>0.20114942528735633</v>
      </c>
    </row>
    <row r="38" spans="1:10" x14ac:dyDescent="0.2">
      <c r="A38" s="24"/>
      <c r="B38" s="21">
        <v>14</v>
      </c>
      <c r="C38" s="340">
        <v>17.7</v>
      </c>
      <c r="D38" s="21">
        <v>16.600000000000001</v>
      </c>
      <c r="E38" s="340">
        <v>16.5</v>
      </c>
      <c r="F38" s="21">
        <v>12.3</v>
      </c>
      <c r="G38" s="340">
        <v>5.4</v>
      </c>
      <c r="H38" s="21">
        <v>3</v>
      </c>
      <c r="I38" s="340">
        <v>3.6</v>
      </c>
      <c r="J38" s="230">
        <f t="shared" si="1"/>
        <v>0.18072289156626503</v>
      </c>
    </row>
    <row r="39" spans="1:10" x14ac:dyDescent="0.2">
      <c r="A39" s="24"/>
      <c r="B39" s="21">
        <v>14</v>
      </c>
      <c r="C39" s="340">
        <v>17.600000000000001</v>
      </c>
      <c r="D39" s="21">
        <v>17.5</v>
      </c>
      <c r="E39" s="340">
        <v>18.3</v>
      </c>
      <c r="F39" s="21">
        <v>12.3</v>
      </c>
      <c r="G39" s="340">
        <v>5.3</v>
      </c>
      <c r="H39" s="21">
        <v>3.9</v>
      </c>
      <c r="I39" s="340">
        <v>3.2</v>
      </c>
      <c r="J39" s="230">
        <f t="shared" si="1"/>
        <v>0.22285714285714286</v>
      </c>
    </row>
    <row r="40" spans="1:10" x14ac:dyDescent="0.2">
      <c r="A40" s="213" t="s">
        <v>1499</v>
      </c>
      <c r="B40" s="21">
        <v>50</v>
      </c>
      <c r="C40" s="340">
        <v>26</v>
      </c>
      <c r="D40" s="21">
        <v>25.4</v>
      </c>
      <c r="E40" s="340">
        <v>26</v>
      </c>
      <c r="F40" s="21">
        <v>18.5</v>
      </c>
      <c r="G40" s="340">
        <v>7.5</v>
      </c>
      <c r="H40" s="21">
        <v>2.5</v>
      </c>
      <c r="I40" s="340">
        <v>2.9</v>
      </c>
      <c r="J40" s="230">
        <f t="shared" si="1"/>
        <v>9.8425196850393706E-2</v>
      </c>
    </row>
    <row r="41" spans="1:10" x14ac:dyDescent="0.2">
      <c r="A41" s="24"/>
      <c r="B41" s="21">
        <v>50</v>
      </c>
      <c r="C41" s="340">
        <v>26.7</v>
      </c>
      <c r="D41" s="21">
        <v>27.5</v>
      </c>
      <c r="E41" s="340">
        <v>28.2</v>
      </c>
      <c r="F41" s="21">
        <v>19.5</v>
      </c>
      <c r="G41" s="340">
        <v>7.2</v>
      </c>
      <c r="H41" s="21">
        <v>2.9</v>
      </c>
      <c r="I41" s="340">
        <v>2.6</v>
      </c>
      <c r="J41" s="230">
        <f t="shared" si="1"/>
        <v>0.10545454545454545</v>
      </c>
    </row>
    <row r="42" spans="1:10" x14ac:dyDescent="0.2">
      <c r="A42" s="24"/>
      <c r="B42" s="21">
        <v>50</v>
      </c>
      <c r="C42" s="340">
        <v>26.2</v>
      </c>
      <c r="D42" s="21">
        <v>29</v>
      </c>
      <c r="E42" s="340">
        <v>27.5</v>
      </c>
      <c r="F42" s="21">
        <v>17</v>
      </c>
      <c r="G42" s="340">
        <v>9.1999999999999993</v>
      </c>
      <c r="H42" s="21">
        <v>2.5</v>
      </c>
      <c r="I42" s="340">
        <v>4.0999999999999996</v>
      </c>
      <c r="J42" s="230">
        <f t="shared" si="1"/>
        <v>8.6206896551724144E-2</v>
      </c>
    </row>
    <row r="43" spans="1:10" x14ac:dyDescent="0.2">
      <c r="A43" s="25"/>
      <c r="B43" s="22">
        <v>50</v>
      </c>
      <c r="C43" s="338">
        <v>26</v>
      </c>
      <c r="D43" s="22">
        <v>28.8</v>
      </c>
      <c r="E43" s="338">
        <v>27.5</v>
      </c>
      <c r="F43" s="22">
        <v>16.3</v>
      </c>
      <c r="G43" s="338">
        <v>9.6999999999999993</v>
      </c>
      <c r="H43" s="22">
        <v>4</v>
      </c>
      <c r="I43" s="338">
        <v>3.6</v>
      </c>
      <c r="J43" s="285">
        <f t="shared" si="1"/>
        <v>0.1388888888888889</v>
      </c>
    </row>
  </sheetData>
  <hyperlinks>
    <hyperlink ref="I3" r:id="rId1"/>
  </hyperlinks>
  <pageMargins left="0.7" right="0.7" top="0.78740157499999996" bottom="0.78740157499999996" header="0.3" footer="0.3"/>
  <pageSetup paperSize="9" orientation="portrait" horizontalDpi="4294967293" verticalDpi="0"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selection activeCell="A41" sqref="A41"/>
    </sheetView>
  </sheetViews>
  <sheetFormatPr baseColWidth="10" defaultRowHeight="12.75" x14ac:dyDescent="0.2"/>
  <cols>
    <col min="1" max="1" width="12.85546875" customWidth="1"/>
    <col min="2" max="2" width="24.28515625" customWidth="1"/>
    <col min="3" max="3" width="18.5703125" customWidth="1"/>
    <col min="4" max="4" width="20.7109375" customWidth="1"/>
    <col min="6" max="6" width="24.140625" customWidth="1"/>
  </cols>
  <sheetData>
    <row r="1" spans="1:10" x14ac:dyDescent="0.2">
      <c r="A1" s="166" t="s">
        <v>1116</v>
      </c>
    </row>
    <row r="2" spans="1:10" x14ac:dyDescent="0.2">
      <c r="A2" s="23" t="s">
        <v>1115</v>
      </c>
      <c r="B2" s="58" t="s">
        <v>467</v>
      </c>
      <c r="C2" s="58" t="s">
        <v>883</v>
      </c>
      <c r="D2" s="58"/>
      <c r="E2" s="58" t="s">
        <v>888</v>
      </c>
      <c r="F2" s="58" t="s">
        <v>891</v>
      </c>
      <c r="G2" s="58" t="s">
        <v>918</v>
      </c>
    </row>
    <row r="3" spans="1:10" x14ac:dyDescent="0.2">
      <c r="A3" s="204" t="s">
        <v>1478</v>
      </c>
      <c r="B3" s="166" t="s">
        <v>602</v>
      </c>
      <c r="C3" s="166" t="s">
        <v>1117</v>
      </c>
      <c r="E3" s="55">
        <v>41</v>
      </c>
      <c r="F3" s="182" t="s">
        <v>980</v>
      </c>
      <c r="G3" s="246" t="s">
        <v>1118</v>
      </c>
    </row>
    <row r="4" spans="1:10" x14ac:dyDescent="0.2">
      <c r="A4" s="183" t="s">
        <v>1474</v>
      </c>
      <c r="B4" s="166" t="s">
        <v>498</v>
      </c>
      <c r="C4" s="166" t="s">
        <v>1140</v>
      </c>
      <c r="E4" s="55">
        <v>2</v>
      </c>
      <c r="F4" s="182" t="s">
        <v>980</v>
      </c>
      <c r="G4" s="166" t="s">
        <v>1141</v>
      </c>
    </row>
    <row r="5" spans="1:10" x14ac:dyDescent="0.2">
      <c r="A5" s="166" t="s">
        <v>1451</v>
      </c>
      <c r="B5" s="166" t="s">
        <v>1453</v>
      </c>
      <c r="C5" s="166" t="s">
        <v>1454</v>
      </c>
      <c r="E5" s="55">
        <v>34</v>
      </c>
      <c r="F5" s="182" t="s">
        <v>980</v>
      </c>
      <c r="G5" s="166" t="s">
        <v>1455</v>
      </c>
      <c r="J5" s="368" t="s">
        <v>397</v>
      </c>
    </row>
    <row r="6" spans="1:10" x14ac:dyDescent="0.2">
      <c r="A6" s="166" t="s">
        <v>58</v>
      </c>
      <c r="B6" s="166" t="s">
        <v>1456</v>
      </c>
      <c r="C6" s="166" t="s">
        <v>1457</v>
      </c>
      <c r="E6" s="55">
        <v>7</v>
      </c>
      <c r="F6" s="182" t="s">
        <v>980</v>
      </c>
    </row>
    <row r="7" spans="1:10" x14ac:dyDescent="0.2">
      <c r="A7" s="166" t="s">
        <v>1472</v>
      </c>
      <c r="B7" s="166" t="s">
        <v>1459</v>
      </c>
      <c r="C7" s="166" t="s">
        <v>1460</v>
      </c>
      <c r="E7" s="55">
        <v>16</v>
      </c>
      <c r="F7" s="182" t="s">
        <v>940</v>
      </c>
      <c r="G7" s="166" t="s">
        <v>1477</v>
      </c>
    </row>
    <row r="10" spans="1:10" x14ac:dyDescent="0.2">
      <c r="A10" s="23" t="s">
        <v>1089</v>
      </c>
    </row>
    <row r="11" spans="1:10" x14ac:dyDescent="0.2">
      <c r="A11" s="7" t="s">
        <v>290</v>
      </c>
      <c r="B11" s="2" t="s">
        <v>345</v>
      </c>
      <c r="C11" s="7" t="s">
        <v>345</v>
      </c>
      <c r="D11" t="s">
        <v>346</v>
      </c>
    </row>
    <row r="12" spans="1:10" x14ac:dyDescent="0.2">
      <c r="A12" s="9"/>
      <c r="B12" s="375" t="s">
        <v>843</v>
      </c>
      <c r="C12" s="9" t="s">
        <v>400</v>
      </c>
    </row>
    <row r="13" spans="1:10" x14ac:dyDescent="0.2">
      <c r="A13" s="8">
        <v>63</v>
      </c>
      <c r="B13" s="4">
        <v>4.4999999999999998E-2</v>
      </c>
      <c r="C13" s="8">
        <f>B13/0.001</f>
        <v>45</v>
      </c>
    </row>
    <row r="14" spans="1:10" x14ac:dyDescent="0.2">
      <c r="A14" s="8">
        <v>75</v>
      </c>
      <c r="B14" s="4">
        <v>0.05</v>
      </c>
      <c r="C14" s="8">
        <f t="shared" ref="C14:C24" si="0">B14/0.001</f>
        <v>50</v>
      </c>
    </row>
    <row r="15" spans="1:10" x14ac:dyDescent="0.2">
      <c r="A15" s="8">
        <v>105</v>
      </c>
      <c r="B15" s="4">
        <v>5.2999999999999999E-2</v>
      </c>
      <c r="C15" s="8">
        <f t="shared" si="0"/>
        <v>53</v>
      </c>
    </row>
    <row r="16" spans="1:10" x14ac:dyDescent="0.2">
      <c r="A16" s="8">
        <v>208</v>
      </c>
      <c r="B16" s="4">
        <v>0.05</v>
      </c>
      <c r="C16" s="8">
        <f t="shared" si="0"/>
        <v>50</v>
      </c>
    </row>
    <row r="17" spans="1:7" x14ac:dyDescent="0.2">
      <c r="A17" s="8">
        <v>309</v>
      </c>
      <c r="B17" s="4">
        <v>0.05</v>
      </c>
      <c r="C17" s="8">
        <f t="shared" si="0"/>
        <v>50</v>
      </c>
    </row>
    <row r="18" spans="1:7" x14ac:dyDescent="0.2">
      <c r="A18" s="8">
        <v>329</v>
      </c>
      <c r="B18" s="4">
        <v>0.05</v>
      </c>
      <c r="C18" s="8">
        <f t="shared" si="0"/>
        <v>50</v>
      </c>
    </row>
    <row r="19" spans="1:7" x14ac:dyDescent="0.2">
      <c r="A19" s="8">
        <v>339</v>
      </c>
      <c r="B19" s="4">
        <v>5.6000000000000001E-2</v>
      </c>
      <c r="C19" s="8">
        <f t="shared" si="0"/>
        <v>56</v>
      </c>
    </row>
    <row r="20" spans="1:7" x14ac:dyDescent="0.2">
      <c r="A20" s="8">
        <v>385</v>
      </c>
      <c r="B20" s="4">
        <v>5.2999999999999999E-2</v>
      </c>
      <c r="C20" s="8">
        <f t="shared" si="0"/>
        <v>53</v>
      </c>
    </row>
    <row r="21" spans="1:7" x14ac:dyDescent="0.2">
      <c r="A21" s="8">
        <v>386</v>
      </c>
      <c r="B21" s="4">
        <v>5.2999999999999999E-2</v>
      </c>
      <c r="C21" s="8">
        <f t="shared" si="0"/>
        <v>53</v>
      </c>
    </row>
    <row r="22" spans="1:7" x14ac:dyDescent="0.2">
      <c r="A22" s="8">
        <v>416</v>
      </c>
      <c r="B22" s="4">
        <v>5.6000000000000001E-2</v>
      </c>
      <c r="C22" s="8">
        <f t="shared" si="0"/>
        <v>56</v>
      </c>
    </row>
    <row r="23" spans="1:7" x14ac:dyDescent="0.2">
      <c r="A23" s="9">
        <v>525</v>
      </c>
      <c r="B23" s="6">
        <v>5.6000000000000001E-2</v>
      </c>
      <c r="C23" s="8">
        <f t="shared" si="0"/>
        <v>56</v>
      </c>
    </row>
    <row r="24" spans="1:7" x14ac:dyDescent="0.2">
      <c r="A24" s="23" t="s">
        <v>282</v>
      </c>
      <c r="B24" s="272">
        <v>5.1999999999999998E-2</v>
      </c>
      <c r="C24" s="34">
        <f t="shared" si="0"/>
        <v>52</v>
      </c>
    </row>
    <row r="26" spans="1:7" x14ac:dyDescent="0.2">
      <c r="A26" s="367" t="s">
        <v>1452</v>
      </c>
    </row>
    <row r="27" spans="1:7" x14ac:dyDescent="0.2">
      <c r="A27" s="11"/>
      <c r="B27" s="20" t="s">
        <v>366</v>
      </c>
      <c r="C27" s="74" t="s">
        <v>367</v>
      </c>
      <c r="D27" s="144" t="s">
        <v>367</v>
      </c>
      <c r="E27" s="20" t="s">
        <v>368</v>
      </c>
      <c r="F27" s="13" t="s">
        <v>370</v>
      </c>
      <c r="G27" s="66" t="s">
        <v>380</v>
      </c>
    </row>
    <row r="28" spans="1:7" x14ac:dyDescent="0.2">
      <c r="A28" s="17"/>
      <c r="B28" s="22"/>
      <c r="C28" s="70" t="s">
        <v>395</v>
      </c>
      <c r="D28" s="71" t="s">
        <v>843</v>
      </c>
      <c r="E28" s="70" t="s">
        <v>369</v>
      </c>
      <c r="F28" s="72" t="s">
        <v>396</v>
      </c>
    </row>
    <row r="29" spans="1:7" x14ac:dyDescent="0.2">
      <c r="A29" s="14" t="s">
        <v>371</v>
      </c>
      <c r="B29" s="21" t="s">
        <v>372</v>
      </c>
      <c r="C29" s="99">
        <v>132</v>
      </c>
      <c r="D29" s="32">
        <v>13.2</v>
      </c>
      <c r="E29" s="21">
        <v>7.32</v>
      </c>
      <c r="F29" s="16">
        <v>0.56000000000000005</v>
      </c>
    </row>
    <row r="30" spans="1:7" x14ac:dyDescent="0.2">
      <c r="A30" s="14"/>
      <c r="B30" s="21" t="s">
        <v>397</v>
      </c>
      <c r="C30" s="99"/>
      <c r="D30" s="65"/>
      <c r="E30" s="21"/>
      <c r="F30" s="16"/>
    </row>
    <row r="31" spans="1:7" x14ac:dyDescent="0.2">
      <c r="A31" s="14"/>
      <c r="B31" s="21" t="s">
        <v>373</v>
      </c>
      <c r="C31" s="99"/>
      <c r="D31" s="65"/>
      <c r="E31" s="21"/>
      <c r="F31" s="16"/>
    </row>
    <row r="32" spans="1:7" x14ac:dyDescent="0.2">
      <c r="A32" s="14"/>
      <c r="B32" s="21" t="s">
        <v>374</v>
      </c>
      <c r="C32" s="99"/>
      <c r="D32" s="65"/>
      <c r="E32" s="21"/>
      <c r="F32" s="16"/>
    </row>
    <row r="33" spans="1:6" x14ac:dyDescent="0.2">
      <c r="A33" s="14"/>
      <c r="B33" s="21" t="s">
        <v>375</v>
      </c>
      <c r="C33" s="99"/>
      <c r="D33" s="65"/>
      <c r="E33" s="21"/>
      <c r="F33" s="16"/>
    </row>
    <row r="34" spans="1:6" x14ac:dyDescent="0.2">
      <c r="A34" s="14"/>
      <c r="B34" s="21" t="s">
        <v>376</v>
      </c>
      <c r="C34" s="99">
        <v>177</v>
      </c>
      <c r="D34" s="65">
        <v>17.7</v>
      </c>
      <c r="E34" s="21">
        <v>8.2100000000000009</v>
      </c>
      <c r="F34" s="16">
        <v>0.46</v>
      </c>
    </row>
    <row r="35" spans="1:6" x14ac:dyDescent="0.2">
      <c r="A35" s="14"/>
      <c r="B35" s="21" t="s">
        <v>398</v>
      </c>
      <c r="C35" s="99"/>
      <c r="D35" s="65"/>
      <c r="E35" s="21"/>
      <c r="F35" s="16"/>
    </row>
    <row r="36" spans="1:6" x14ac:dyDescent="0.2">
      <c r="A36" s="14"/>
      <c r="B36" s="21" t="s">
        <v>377</v>
      </c>
      <c r="C36" s="99"/>
      <c r="D36" s="65"/>
      <c r="E36" s="21"/>
      <c r="F36" s="16"/>
    </row>
    <row r="37" spans="1:6" x14ac:dyDescent="0.2">
      <c r="A37" s="14"/>
      <c r="B37" s="21" t="s">
        <v>378</v>
      </c>
      <c r="C37" s="99">
        <v>195</v>
      </c>
      <c r="D37" s="32">
        <v>19.5</v>
      </c>
      <c r="E37" s="21">
        <v>9.73</v>
      </c>
      <c r="F37" s="16">
        <v>0.52</v>
      </c>
    </row>
    <row r="38" spans="1:6" x14ac:dyDescent="0.2">
      <c r="A38" s="14"/>
      <c r="B38" s="21" t="s">
        <v>399</v>
      </c>
      <c r="C38" s="99"/>
      <c r="D38" s="65"/>
      <c r="E38" s="21"/>
      <c r="F38" s="16"/>
    </row>
    <row r="39" spans="1:6" x14ac:dyDescent="0.2">
      <c r="A39" s="17"/>
      <c r="B39" s="22" t="s">
        <v>379</v>
      </c>
      <c r="C39" s="70"/>
      <c r="D39" s="71"/>
      <c r="E39" s="22"/>
      <c r="F39" s="19"/>
    </row>
    <row r="40" spans="1:6" x14ac:dyDescent="0.2">
      <c r="A40" s="340"/>
      <c r="B40" s="340"/>
      <c r="C40" s="65"/>
      <c r="D40" s="65"/>
      <c r="E40" s="340"/>
      <c r="F40" s="340"/>
    </row>
    <row r="41" spans="1:6" x14ac:dyDescent="0.2">
      <c r="A41" s="369" t="s">
        <v>1458</v>
      </c>
      <c r="B41" s="340"/>
      <c r="C41" s="65"/>
      <c r="D41" s="65"/>
      <c r="E41" s="340"/>
      <c r="F41" s="340"/>
    </row>
    <row r="42" spans="1:6" x14ac:dyDescent="0.2">
      <c r="A42" s="370" t="s">
        <v>1461</v>
      </c>
      <c r="B42" s="271" t="s">
        <v>1463</v>
      </c>
      <c r="C42" s="372" t="s">
        <v>1465</v>
      </c>
      <c r="D42" s="280" t="s">
        <v>1467</v>
      </c>
      <c r="E42" s="282" t="s">
        <v>367</v>
      </c>
      <c r="F42" s="204" t="s">
        <v>1475</v>
      </c>
    </row>
    <row r="43" spans="1:6" x14ac:dyDescent="0.2">
      <c r="A43" s="241" t="s">
        <v>1462</v>
      </c>
      <c r="B43" s="185" t="s">
        <v>1464</v>
      </c>
      <c r="C43" s="373" t="s">
        <v>1466</v>
      </c>
      <c r="D43" s="225" t="s">
        <v>1468</v>
      </c>
      <c r="E43" s="263" t="s">
        <v>1469</v>
      </c>
      <c r="F43" s="340"/>
    </row>
    <row r="44" spans="1:6" x14ac:dyDescent="0.2">
      <c r="A44" s="14">
        <v>0</v>
      </c>
      <c r="B44" s="21"/>
      <c r="C44" s="65">
        <v>58.6</v>
      </c>
      <c r="D44" s="99">
        <v>207.3</v>
      </c>
      <c r="E44" s="275">
        <v>28.27</v>
      </c>
      <c r="F44" s="340"/>
    </row>
    <row r="45" spans="1:6" x14ac:dyDescent="0.2">
      <c r="A45" s="14">
        <v>-0.25</v>
      </c>
      <c r="B45" s="21"/>
      <c r="C45" s="65">
        <v>47.6</v>
      </c>
      <c r="D45" s="99">
        <v>143.1</v>
      </c>
      <c r="E45" s="275">
        <v>33.26</v>
      </c>
      <c r="F45" s="340"/>
    </row>
    <row r="46" spans="1:6" x14ac:dyDescent="0.2">
      <c r="A46" s="14">
        <v>-0.5</v>
      </c>
      <c r="B46" s="21"/>
      <c r="C46" s="65">
        <v>39.200000000000003</v>
      </c>
      <c r="D46" s="99">
        <v>122</v>
      </c>
      <c r="E46" s="275">
        <v>32.130000000000003</v>
      </c>
      <c r="F46" s="340"/>
    </row>
    <row r="47" spans="1:6" x14ac:dyDescent="0.2">
      <c r="A47" s="14"/>
      <c r="B47" s="21">
        <v>1</v>
      </c>
      <c r="C47" s="65">
        <v>9.6999999999999993</v>
      </c>
      <c r="D47" s="99">
        <v>49.9</v>
      </c>
      <c r="E47" s="275">
        <v>19.440000000000001</v>
      </c>
      <c r="F47" s="340"/>
    </row>
    <row r="48" spans="1:6" x14ac:dyDescent="0.2">
      <c r="A48" s="14"/>
      <c r="B48" s="21">
        <v>2</v>
      </c>
      <c r="C48" s="65">
        <v>22.7</v>
      </c>
      <c r="D48" s="99">
        <v>93.5</v>
      </c>
      <c r="E48" s="275">
        <v>24.28</v>
      </c>
      <c r="F48" s="204" t="s">
        <v>1471</v>
      </c>
    </row>
    <row r="49" spans="1:6" x14ac:dyDescent="0.2">
      <c r="A49" s="14"/>
      <c r="B49" s="21">
        <v>3</v>
      </c>
      <c r="C49" s="65">
        <v>40</v>
      </c>
      <c r="D49" s="99">
        <v>168.3</v>
      </c>
      <c r="E49" s="275">
        <v>23.77</v>
      </c>
      <c r="F49" s="374">
        <f>AVERAGE(E47:E50)</f>
        <v>21.897500000000001</v>
      </c>
    </row>
    <row r="50" spans="1:6" x14ac:dyDescent="0.2">
      <c r="A50" s="297"/>
      <c r="B50" s="22">
        <v>4</v>
      </c>
      <c r="C50" s="71">
        <v>63.7</v>
      </c>
      <c r="D50" s="70">
        <v>316.8</v>
      </c>
      <c r="E50" s="274">
        <v>20.100000000000001</v>
      </c>
      <c r="F50" s="340"/>
    </row>
    <row r="51" spans="1:6" x14ac:dyDescent="0.2">
      <c r="A51" s="340"/>
      <c r="B51" s="340"/>
      <c r="C51" s="65"/>
      <c r="D51" s="65"/>
      <c r="E51" s="204" t="s">
        <v>1470</v>
      </c>
      <c r="F51" s="340"/>
    </row>
    <row r="53" spans="1:6" x14ac:dyDescent="0.2">
      <c r="A53" s="23" t="s">
        <v>1476</v>
      </c>
    </row>
    <row r="54" spans="1:6" x14ac:dyDescent="0.2">
      <c r="A54" s="20" t="s">
        <v>367</v>
      </c>
    </row>
    <row r="55" spans="1:6" x14ac:dyDescent="0.2">
      <c r="A55" s="21" t="s">
        <v>395</v>
      </c>
    </row>
    <row r="56" spans="1:6" x14ac:dyDescent="0.2">
      <c r="A56" s="22">
        <v>264</v>
      </c>
      <c r="B56" s="39" t="s">
        <v>58</v>
      </c>
    </row>
    <row r="58" spans="1:6" x14ac:dyDescent="0.2">
      <c r="A58" s="23" t="s">
        <v>1142</v>
      </c>
    </row>
    <row r="59" spans="1:6" x14ac:dyDescent="0.2">
      <c r="A59" s="20" t="s">
        <v>367</v>
      </c>
    </row>
    <row r="60" spans="1:6" x14ac:dyDescent="0.2">
      <c r="A60" s="21" t="s">
        <v>395</v>
      </c>
    </row>
    <row r="61" spans="1:6" x14ac:dyDescent="0.2">
      <c r="A61" s="22">
        <v>243.1</v>
      </c>
      <c r="B61" s="287" t="s">
        <v>1473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topLeftCell="A43" workbookViewId="0">
      <selection activeCell="A4" sqref="A4"/>
    </sheetView>
  </sheetViews>
  <sheetFormatPr baseColWidth="10" defaultRowHeight="12.75" x14ac:dyDescent="0.2"/>
  <cols>
    <col min="3" max="3" width="17.5703125" customWidth="1"/>
    <col min="6" max="7" width="14.85546875" customWidth="1"/>
    <col min="10" max="10" width="13.85546875" bestFit="1" customWidth="1"/>
  </cols>
  <sheetData>
    <row r="1" spans="1:10" x14ac:dyDescent="0.2">
      <c r="A1" t="s">
        <v>995</v>
      </c>
    </row>
    <row r="4" spans="1:10" x14ac:dyDescent="0.2">
      <c r="A4" s="23" t="s">
        <v>1012</v>
      </c>
    </row>
    <row r="5" spans="1:10" x14ac:dyDescent="0.2">
      <c r="A5" s="1" t="s">
        <v>996</v>
      </c>
      <c r="B5" s="7" t="s">
        <v>997</v>
      </c>
      <c r="C5" s="142" t="s">
        <v>998</v>
      </c>
      <c r="D5" s="7" t="s">
        <v>999</v>
      </c>
      <c r="E5" s="142" t="s">
        <v>1000</v>
      </c>
      <c r="F5" s="214" t="s">
        <v>1001</v>
      </c>
      <c r="G5" s="215" t="s">
        <v>1002</v>
      </c>
    </row>
    <row r="6" spans="1:10" x14ac:dyDescent="0.2">
      <c r="A6" s="24"/>
      <c r="B6" s="172" t="s">
        <v>1011</v>
      </c>
      <c r="C6" s="183" t="s">
        <v>1011</v>
      </c>
      <c r="D6" s="172" t="s">
        <v>1011</v>
      </c>
      <c r="E6" s="183" t="s">
        <v>1011</v>
      </c>
      <c r="F6" s="216" t="s">
        <v>1003</v>
      </c>
      <c r="G6" s="217" t="s">
        <v>1004</v>
      </c>
      <c r="I6" s="166" t="s">
        <v>1013</v>
      </c>
    </row>
    <row r="7" spans="1:10" x14ac:dyDescent="0.2">
      <c r="A7" s="213" t="s">
        <v>1005</v>
      </c>
      <c r="B7" s="8">
        <v>3.75</v>
      </c>
      <c r="C7" s="3">
        <v>0.83</v>
      </c>
      <c r="D7" s="8">
        <v>4.6399999999999997</v>
      </c>
      <c r="E7" s="3">
        <v>3.33</v>
      </c>
      <c r="F7" s="218">
        <v>2.0099999999999998</v>
      </c>
      <c r="G7" s="217">
        <v>1.77</v>
      </c>
      <c r="I7" s="166" t="s">
        <v>1014</v>
      </c>
    </row>
    <row r="8" spans="1:10" x14ac:dyDescent="0.2">
      <c r="A8" s="213" t="s">
        <v>1006</v>
      </c>
      <c r="B8" s="8">
        <v>4.62</v>
      </c>
      <c r="C8" s="3">
        <v>0.94</v>
      </c>
      <c r="D8" s="8">
        <v>5.56</v>
      </c>
      <c r="E8" s="3">
        <v>3.99</v>
      </c>
      <c r="F8" s="218">
        <v>3.83</v>
      </c>
      <c r="G8" s="217">
        <v>2.98</v>
      </c>
      <c r="I8" s="166" t="s">
        <v>1015</v>
      </c>
    </row>
    <row r="9" spans="1:10" x14ac:dyDescent="0.2">
      <c r="A9" s="213" t="s">
        <v>1007</v>
      </c>
      <c r="B9" s="8">
        <v>4.04</v>
      </c>
      <c r="C9" s="3">
        <v>0.85</v>
      </c>
      <c r="D9" s="8">
        <v>4.88</v>
      </c>
      <c r="E9" s="3">
        <v>3.52</v>
      </c>
      <c r="F9" s="218">
        <v>3.19</v>
      </c>
      <c r="G9" s="217">
        <v>4.18</v>
      </c>
      <c r="I9" s="166" t="s">
        <v>1016</v>
      </c>
    </row>
    <row r="10" spans="1:10" x14ac:dyDescent="0.2">
      <c r="A10" s="213" t="s">
        <v>1008</v>
      </c>
      <c r="B10" s="8">
        <v>3.48</v>
      </c>
      <c r="C10" s="3">
        <v>0.63</v>
      </c>
      <c r="D10" s="8">
        <v>4.12</v>
      </c>
      <c r="E10" s="3">
        <v>3.14</v>
      </c>
      <c r="F10" s="218">
        <v>4.6900000000000004</v>
      </c>
      <c r="G10" s="217">
        <v>3.9</v>
      </c>
    </row>
    <row r="11" spans="1:10" x14ac:dyDescent="0.2">
      <c r="A11" s="213" t="s">
        <v>1009</v>
      </c>
      <c r="B11" s="8">
        <v>3.55</v>
      </c>
      <c r="C11" s="3">
        <v>0.56999999999999995</v>
      </c>
      <c r="D11" s="8">
        <v>4.1100000000000003</v>
      </c>
      <c r="E11" s="3">
        <v>3.27</v>
      </c>
      <c r="F11" s="218">
        <v>2.77</v>
      </c>
      <c r="G11" s="217">
        <v>3.12</v>
      </c>
      <c r="I11" s="177" t="s">
        <v>1017</v>
      </c>
    </row>
    <row r="12" spans="1:10" x14ac:dyDescent="0.2">
      <c r="A12" s="211" t="s">
        <v>1010</v>
      </c>
      <c r="B12" s="34">
        <v>3.89</v>
      </c>
      <c r="C12" s="35">
        <v>0.76</v>
      </c>
      <c r="D12" s="34">
        <v>4.66</v>
      </c>
      <c r="E12" s="35">
        <v>3.45</v>
      </c>
      <c r="F12" s="219">
        <v>3.3</v>
      </c>
      <c r="G12" s="220">
        <v>3.19</v>
      </c>
      <c r="I12" t="s">
        <v>1018</v>
      </c>
    </row>
    <row r="14" spans="1:10" x14ac:dyDescent="0.2">
      <c r="A14" s="23" t="s">
        <v>1089</v>
      </c>
    </row>
    <row r="15" spans="1:10" x14ac:dyDescent="0.2">
      <c r="A15" s="255" t="s">
        <v>208</v>
      </c>
      <c r="B15" s="257" t="s">
        <v>1094</v>
      </c>
      <c r="C15" s="214"/>
      <c r="D15" s="215"/>
    </row>
    <row r="16" spans="1:10" x14ac:dyDescent="0.2">
      <c r="A16" s="24"/>
      <c r="B16" s="409" t="s">
        <v>1090</v>
      </c>
      <c r="C16" s="410"/>
      <c r="D16" s="411"/>
      <c r="I16" s="23" t="s">
        <v>1101</v>
      </c>
      <c r="J16" s="23" t="s">
        <v>980</v>
      </c>
    </row>
    <row r="17" spans="1:5" x14ac:dyDescent="0.2">
      <c r="A17" s="25"/>
      <c r="B17" s="258" t="s">
        <v>1091</v>
      </c>
      <c r="C17" s="258" t="s">
        <v>1092</v>
      </c>
      <c r="D17" s="259" t="s">
        <v>1093</v>
      </c>
      <c r="E17" s="256" t="s">
        <v>1095</v>
      </c>
    </row>
    <row r="18" spans="1:5" x14ac:dyDescent="0.2">
      <c r="A18" s="14">
        <v>63</v>
      </c>
      <c r="B18" s="260">
        <v>12.9</v>
      </c>
      <c r="C18" s="260">
        <v>8.5</v>
      </c>
      <c r="D18" s="261">
        <v>3.4</v>
      </c>
      <c r="E18" s="166" t="s">
        <v>1096</v>
      </c>
    </row>
    <row r="19" spans="1:5" x14ac:dyDescent="0.2">
      <c r="A19" s="14">
        <v>75</v>
      </c>
      <c r="B19" s="260">
        <v>11.9</v>
      </c>
      <c r="C19" s="260">
        <v>10.199999999999999</v>
      </c>
      <c r="D19" s="261">
        <v>3.5</v>
      </c>
      <c r="E19" s="166" t="s">
        <v>1097</v>
      </c>
    </row>
    <row r="20" spans="1:5" x14ac:dyDescent="0.2">
      <c r="A20" s="14">
        <v>105</v>
      </c>
      <c r="B20" s="260">
        <v>13.3</v>
      </c>
      <c r="C20" s="260">
        <v>9.3000000000000007</v>
      </c>
      <c r="D20" s="261">
        <v>2.8</v>
      </c>
      <c r="E20" s="246" t="s">
        <v>1098</v>
      </c>
    </row>
    <row r="21" spans="1:5" x14ac:dyDescent="0.2">
      <c r="A21" s="14">
        <v>208</v>
      </c>
      <c r="B21" s="260">
        <v>12.2</v>
      </c>
      <c r="C21" s="260">
        <v>9.3000000000000007</v>
      </c>
      <c r="D21" s="261">
        <v>4.3</v>
      </c>
      <c r="E21" s="246" t="s">
        <v>1099</v>
      </c>
    </row>
    <row r="22" spans="1:5" x14ac:dyDescent="0.2">
      <c r="A22" s="14">
        <v>309</v>
      </c>
      <c r="B22" s="260">
        <v>13.2</v>
      </c>
      <c r="C22" s="260">
        <v>12.9</v>
      </c>
      <c r="D22" s="261">
        <v>3.5</v>
      </c>
      <c r="E22" s="246" t="s">
        <v>1100</v>
      </c>
    </row>
    <row r="23" spans="1:5" x14ac:dyDescent="0.2">
      <c r="A23" s="14">
        <v>329</v>
      </c>
      <c r="B23" s="260">
        <v>13.6</v>
      </c>
      <c r="C23" s="260">
        <v>10.7</v>
      </c>
      <c r="D23" s="261">
        <v>4.3</v>
      </c>
    </row>
    <row r="24" spans="1:5" x14ac:dyDescent="0.2">
      <c r="A24" s="14">
        <v>339</v>
      </c>
      <c r="B24" s="260">
        <v>11.8</v>
      </c>
      <c r="C24" s="260">
        <v>10.5</v>
      </c>
      <c r="D24" s="261">
        <v>4.2</v>
      </c>
    </row>
    <row r="25" spans="1:5" x14ac:dyDescent="0.2">
      <c r="A25" s="14">
        <v>385</v>
      </c>
      <c r="B25" s="260">
        <v>11.8</v>
      </c>
      <c r="C25" s="260">
        <v>10.6</v>
      </c>
      <c r="D25" s="261">
        <v>4.4000000000000004</v>
      </c>
    </row>
    <row r="26" spans="1:5" x14ac:dyDescent="0.2">
      <c r="A26" s="14">
        <v>386</v>
      </c>
      <c r="B26" s="260">
        <v>14.1</v>
      </c>
      <c r="C26" s="260">
        <v>10.5</v>
      </c>
      <c r="D26" s="261">
        <v>4.9000000000000004</v>
      </c>
    </row>
    <row r="27" spans="1:5" x14ac:dyDescent="0.2">
      <c r="A27" s="14">
        <v>416</v>
      </c>
      <c r="B27" s="260">
        <v>12.8</v>
      </c>
      <c r="C27" s="260">
        <v>9.6999999999999993</v>
      </c>
      <c r="D27" s="261">
        <v>3.2</v>
      </c>
    </row>
    <row r="28" spans="1:5" x14ac:dyDescent="0.2">
      <c r="A28" s="237">
        <v>525</v>
      </c>
      <c r="B28" s="262">
        <v>12.3</v>
      </c>
      <c r="C28" s="262">
        <v>9.3000000000000007</v>
      </c>
      <c r="D28" s="263">
        <v>3</v>
      </c>
    </row>
    <row r="33" spans="1:8" x14ac:dyDescent="0.2">
      <c r="A33" s="23" t="s">
        <v>1135</v>
      </c>
    </row>
    <row r="34" spans="1:8" x14ac:dyDescent="0.2">
      <c r="A34" s="23" t="s">
        <v>262</v>
      </c>
    </row>
    <row r="35" spans="1:8" x14ac:dyDescent="0.2">
      <c r="A35" t="s">
        <v>207</v>
      </c>
    </row>
    <row r="36" spans="1:8" x14ac:dyDescent="0.2">
      <c r="A36" s="20" t="s">
        <v>208</v>
      </c>
      <c r="B36" s="20" t="s">
        <v>209</v>
      </c>
      <c r="C36" s="20" t="s">
        <v>210</v>
      </c>
      <c r="D36" s="109" t="s">
        <v>211</v>
      </c>
      <c r="E36" s="13" t="s">
        <v>97</v>
      </c>
      <c r="F36" s="28" t="s">
        <v>359</v>
      </c>
    </row>
    <row r="37" spans="1:8" x14ac:dyDescent="0.2">
      <c r="A37" s="22"/>
      <c r="B37" s="404" t="s">
        <v>213</v>
      </c>
      <c r="C37" s="404"/>
      <c r="D37" s="405"/>
      <c r="E37" s="19" t="s">
        <v>98</v>
      </c>
    </row>
    <row r="38" spans="1:8" x14ac:dyDescent="0.2">
      <c r="A38" s="14">
        <v>208</v>
      </c>
      <c r="B38" s="20">
        <v>5.74</v>
      </c>
      <c r="C38" s="15">
        <v>3.44</v>
      </c>
      <c r="D38" s="51">
        <v>1.03</v>
      </c>
      <c r="E38" s="16">
        <v>132</v>
      </c>
    </row>
    <row r="39" spans="1:8" x14ac:dyDescent="0.2">
      <c r="A39" s="14">
        <v>308</v>
      </c>
      <c r="B39" s="21">
        <v>9.61</v>
      </c>
      <c r="C39" s="15">
        <v>5.88</v>
      </c>
      <c r="D39" s="53">
        <v>2.0699999999999998</v>
      </c>
      <c r="E39" s="16">
        <v>93</v>
      </c>
    </row>
    <row r="40" spans="1:8" x14ac:dyDescent="0.2">
      <c r="A40" s="14">
        <v>385</v>
      </c>
      <c r="B40" s="21">
        <v>7.6</v>
      </c>
      <c r="C40" s="15">
        <v>4.7</v>
      </c>
      <c r="D40" s="53">
        <v>0.86</v>
      </c>
      <c r="E40" s="16">
        <v>147</v>
      </c>
    </row>
    <row r="41" spans="1:8" x14ac:dyDescent="0.2">
      <c r="A41" s="14">
        <v>386</v>
      </c>
      <c r="B41" s="21">
        <v>3.7</v>
      </c>
      <c r="C41" s="15">
        <v>2.4</v>
      </c>
      <c r="D41" s="53">
        <v>1.25</v>
      </c>
      <c r="E41" s="16">
        <v>153</v>
      </c>
    </row>
    <row r="42" spans="1:8" x14ac:dyDescent="0.2">
      <c r="A42" s="14">
        <v>408</v>
      </c>
      <c r="B42" s="21">
        <v>15.05</v>
      </c>
      <c r="C42" s="15">
        <v>9.5399999999999991</v>
      </c>
      <c r="D42" s="53">
        <v>1.42</v>
      </c>
      <c r="E42" s="16">
        <v>116</v>
      </c>
    </row>
    <row r="43" spans="1:8" x14ac:dyDescent="0.2">
      <c r="A43" s="17">
        <v>416</v>
      </c>
      <c r="B43" s="22">
        <v>8.91</v>
      </c>
      <c r="C43" s="18">
        <v>6</v>
      </c>
      <c r="D43" s="52">
        <v>1.34</v>
      </c>
      <c r="E43" s="19">
        <v>107</v>
      </c>
    </row>
    <row r="44" spans="1:8" x14ac:dyDescent="0.2">
      <c r="C44" s="166" t="s">
        <v>305</v>
      </c>
      <c r="D44" s="51" t="s">
        <v>759</v>
      </c>
    </row>
    <row r="45" spans="1:8" ht="15.75" x14ac:dyDescent="0.25">
      <c r="B45" s="37"/>
      <c r="C45" s="166" t="s">
        <v>306</v>
      </c>
      <c r="D45" s="146">
        <f>AVERAGE(D38:D43)</f>
        <v>1.3283333333333331</v>
      </c>
      <c r="E45" s="37"/>
      <c r="F45" s="37"/>
      <c r="G45" s="37"/>
      <c r="H45" s="37" t="s">
        <v>212</v>
      </c>
    </row>
    <row r="46" spans="1:8" x14ac:dyDescent="0.2">
      <c r="C46" s="166" t="s">
        <v>307</v>
      </c>
      <c r="D46" t="s">
        <v>308</v>
      </c>
    </row>
    <row r="47" spans="1:8" x14ac:dyDescent="0.2">
      <c r="D47" t="s">
        <v>309</v>
      </c>
    </row>
    <row r="48" spans="1:8" x14ac:dyDescent="0.2">
      <c r="D48" t="s">
        <v>310</v>
      </c>
    </row>
    <row r="49" spans="1:5" x14ac:dyDescent="0.2">
      <c r="D49" t="s">
        <v>311</v>
      </c>
    </row>
    <row r="53" spans="1:5" x14ac:dyDescent="0.2">
      <c r="A53" s="90" t="s">
        <v>416</v>
      </c>
    </row>
    <row r="54" spans="1:5" x14ac:dyDescent="0.2">
      <c r="A54" s="90" t="s">
        <v>417</v>
      </c>
      <c r="D54" s="109" t="s">
        <v>370</v>
      </c>
    </row>
    <row r="55" spans="1:5" x14ac:dyDescent="0.2">
      <c r="D55" s="110" t="s">
        <v>423</v>
      </c>
    </row>
    <row r="56" spans="1:5" x14ac:dyDescent="0.2">
      <c r="B56" s="11" t="s">
        <v>420</v>
      </c>
      <c r="C56" s="20" t="s">
        <v>368</v>
      </c>
      <c r="D56" s="110">
        <v>1.2</v>
      </c>
      <c r="E56" t="s">
        <v>424</v>
      </c>
    </row>
    <row r="57" spans="1:5" x14ac:dyDescent="0.2">
      <c r="B57" s="17" t="s">
        <v>421</v>
      </c>
      <c r="C57" s="22" t="s">
        <v>422</v>
      </c>
    </row>
    <row r="58" spans="1:5" x14ac:dyDescent="0.2">
      <c r="B58" s="17">
        <v>43.3</v>
      </c>
      <c r="C58" s="22">
        <v>32</v>
      </c>
    </row>
    <row r="60" spans="1:5" x14ac:dyDescent="0.2">
      <c r="A60" s="23" t="s">
        <v>452</v>
      </c>
    </row>
    <row r="61" spans="1:5" x14ac:dyDescent="0.2">
      <c r="A61" s="23" t="s">
        <v>1505</v>
      </c>
    </row>
    <row r="62" spans="1:5" x14ac:dyDescent="0.2">
      <c r="A62" s="39" t="s">
        <v>453</v>
      </c>
      <c r="B62" s="39"/>
      <c r="C62" s="39" t="s">
        <v>454</v>
      </c>
    </row>
    <row r="64" spans="1:5" x14ac:dyDescent="0.2">
      <c r="A64" s="23" t="s">
        <v>364</v>
      </c>
    </row>
    <row r="65" spans="1:7" x14ac:dyDescent="0.2">
      <c r="A65" s="23" t="s">
        <v>365</v>
      </c>
      <c r="D65" s="144" t="s">
        <v>367</v>
      </c>
    </row>
    <row r="66" spans="1:7" x14ac:dyDescent="0.2">
      <c r="D66" s="71" t="s">
        <v>843</v>
      </c>
    </row>
    <row r="67" spans="1:7" x14ac:dyDescent="0.2">
      <c r="A67" s="11"/>
      <c r="B67" s="20" t="s">
        <v>366</v>
      </c>
      <c r="C67" s="74" t="s">
        <v>367</v>
      </c>
      <c r="D67" s="32">
        <v>13.2</v>
      </c>
      <c r="E67" s="20" t="s">
        <v>368</v>
      </c>
      <c r="F67" s="13" t="s">
        <v>370</v>
      </c>
      <c r="G67" s="66" t="s">
        <v>380</v>
      </c>
    </row>
    <row r="68" spans="1:7" x14ac:dyDescent="0.2">
      <c r="A68" s="17"/>
      <c r="B68" s="22"/>
      <c r="C68" s="70" t="s">
        <v>395</v>
      </c>
      <c r="D68" s="65"/>
      <c r="E68" s="70" t="s">
        <v>369</v>
      </c>
      <c r="F68" s="72" t="s">
        <v>396</v>
      </c>
    </row>
    <row r="69" spans="1:7" x14ac:dyDescent="0.2">
      <c r="A69" s="14" t="s">
        <v>371</v>
      </c>
      <c r="B69" s="21" t="s">
        <v>372</v>
      </c>
      <c r="C69" s="99">
        <v>132</v>
      </c>
      <c r="D69" s="65"/>
      <c r="E69" s="21">
        <v>7.32</v>
      </c>
      <c r="F69" s="16">
        <v>0.56000000000000005</v>
      </c>
    </row>
    <row r="70" spans="1:7" x14ac:dyDescent="0.2">
      <c r="A70" s="14"/>
      <c r="B70" s="21" t="s">
        <v>397</v>
      </c>
      <c r="C70" s="99"/>
      <c r="D70" s="65"/>
      <c r="E70" s="21"/>
      <c r="F70" s="16"/>
    </row>
    <row r="71" spans="1:7" x14ac:dyDescent="0.2">
      <c r="A71" s="14"/>
      <c r="B71" s="21" t="s">
        <v>373</v>
      </c>
      <c r="C71" s="99"/>
      <c r="D71" s="65"/>
      <c r="E71" s="21"/>
      <c r="F71" s="16"/>
    </row>
    <row r="72" spans="1:7" x14ac:dyDescent="0.2">
      <c r="A72" s="14"/>
      <c r="B72" s="21" t="s">
        <v>374</v>
      </c>
      <c r="C72" s="99"/>
      <c r="D72" s="65">
        <v>17.7</v>
      </c>
      <c r="E72" s="21"/>
      <c r="F72" s="16"/>
    </row>
    <row r="73" spans="1:7" x14ac:dyDescent="0.2">
      <c r="A73" s="14"/>
      <c r="B73" s="21" t="s">
        <v>375</v>
      </c>
      <c r="C73" s="99"/>
      <c r="D73" s="65"/>
      <c r="E73" s="21"/>
      <c r="F73" s="16"/>
    </row>
    <row r="74" spans="1:7" x14ac:dyDescent="0.2">
      <c r="A74" s="14"/>
      <c r="B74" s="21" t="s">
        <v>376</v>
      </c>
      <c r="C74" s="99">
        <v>177</v>
      </c>
      <c r="D74" s="65"/>
      <c r="E74" s="21">
        <v>8.2100000000000009</v>
      </c>
      <c r="F74" s="16">
        <v>0.46</v>
      </c>
    </row>
    <row r="75" spans="1:7" x14ac:dyDescent="0.2">
      <c r="A75" s="14"/>
      <c r="B75" s="21" t="s">
        <v>398</v>
      </c>
      <c r="C75" s="99"/>
      <c r="D75" s="32">
        <v>19.5</v>
      </c>
      <c r="E75" s="21"/>
      <c r="F75" s="16"/>
    </row>
    <row r="76" spans="1:7" x14ac:dyDescent="0.2">
      <c r="A76" s="14"/>
      <c r="B76" s="21" t="s">
        <v>377</v>
      </c>
      <c r="C76" s="99"/>
      <c r="D76" s="65"/>
      <c r="E76" s="21"/>
      <c r="F76" s="16"/>
    </row>
    <row r="77" spans="1:7" x14ac:dyDescent="0.2">
      <c r="A77" s="14"/>
      <c r="B77" s="21" t="s">
        <v>378</v>
      </c>
      <c r="C77" s="99">
        <v>195</v>
      </c>
      <c r="D77" s="71"/>
      <c r="E77" s="21">
        <v>9.73</v>
      </c>
      <c r="F77" s="16">
        <v>0.52</v>
      </c>
    </row>
    <row r="78" spans="1:7" x14ac:dyDescent="0.2">
      <c r="A78" s="14"/>
      <c r="B78" s="21" t="s">
        <v>399</v>
      </c>
      <c r="C78" s="99"/>
      <c r="E78" s="21"/>
      <c r="F78" s="16"/>
    </row>
    <row r="79" spans="1:7" x14ac:dyDescent="0.2">
      <c r="A79" s="17"/>
      <c r="B79" s="22" t="s">
        <v>379</v>
      </c>
      <c r="C79" s="70"/>
      <c r="E79" s="22"/>
      <c r="F79" s="19"/>
    </row>
    <row r="80" spans="1:7" x14ac:dyDescent="0.2">
      <c r="F80" s="51" t="s">
        <v>759</v>
      </c>
    </row>
    <row r="81" spans="1:6" x14ac:dyDescent="0.2">
      <c r="F81" s="145">
        <f>AVERAGE(F69:F77)</f>
        <v>0.51333333333333331</v>
      </c>
    </row>
    <row r="83" spans="1:6" x14ac:dyDescent="0.2">
      <c r="A83" s="23" t="s">
        <v>1255</v>
      </c>
    </row>
    <row r="85" spans="1:6" x14ac:dyDescent="0.2">
      <c r="A85" t="s">
        <v>1207</v>
      </c>
      <c r="D85" t="s">
        <v>1208</v>
      </c>
      <c r="F85" t="s">
        <v>1238</v>
      </c>
    </row>
    <row r="86" spans="1:6" x14ac:dyDescent="0.2">
      <c r="D86" t="s">
        <v>1209</v>
      </c>
      <c r="F86" t="s">
        <v>1239</v>
      </c>
    </row>
    <row r="87" spans="1:6" x14ac:dyDescent="0.2">
      <c r="F87" t="s">
        <v>1240</v>
      </c>
    </row>
    <row r="88" spans="1:6" x14ac:dyDescent="0.2">
      <c r="A88" s="23" t="s">
        <v>1210</v>
      </c>
      <c r="F88" t="s">
        <v>1241</v>
      </c>
    </row>
    <row r="89" spans="1:6" x14ac:dyDescent="0.2">
      <c r="A89" t="s">
        <v>1215</v>
      </c>
      <c r="D89" s="55" t="s">
        <v>1216</v>
      </c>
      <c r="F89" t="s">
        <v>1242</v>
      </c>
    </row>
    <row r="90" spans="1:6" x14ac:dyDescent="0.2">
      <c r="A90" t="s">
        <v>1217</v>
      </c>
      <c r="D90" s="55" t="s">
        <v>1218</v>
      </c>
      <c r="F90" t="s">
        <v>1243</v>
      </c>
    </row>
    <row r="91" spans="1:6" x14ac:dyDescent="0.2">
      <c r="A91" t="s">
        <v>1219</v>
      </c>
      <c r="D91" s="55">
        <v>132</v>
      </c>
      <c r="F91" t="s">
        <v>1244</v>
      </c>
    </row>
    <row r="92" spans="1:6" x14ac:dyDescent="0.2">
      <c r="A92" s="23" t="s">
        <v>1502</v>
      </c>
      <c r="D92" s="55"/>
      <c r="F92" t="s">
        <v>1245</v>
      </c>
    </row>
    <row r="93" spans="1:6" x14ac:dyDescent="0.2">
      <c r="A93" t="s">
        <v>1215</v>
      </c>
      <c r="D93" s="55" t="s">
        <v>1220</v>
      </c>
      <c r="F93" t="s">
        <v>1246</v>
      </c>
    </row>
    <row r="94" spans="1:6" x14ac:dyDescent="0.2">
      <c r="A94" t="s">
        <v>1217</v>
      </c>
      <c r="D94" s="55" t="s">
        <v>1221</v>
      </c>
      <c r="F94" t="s">
        <v>1247</v>
      </c>
    </row>
    <row r="95" spans="1:6" x14ac:dyDescent="0.2">
      <c r="A95" t="s">
        <v>1219</v>
      </c>
      <c r="D95" s="298" t="s">
        <v>1222</v>
      </c>
      <c r="F95" t="s">
        <v>1248</v>
      </c>
    </row>
    <row r="96" spans="1:6" x14ac:dyDescent="0.2">
      <c r="A96" s="23" t="s">
        <v>1211</v>
      </c>
      <c r="D96" s="55"/>
      <c r="F96" t="s">
        <v>1249</v>
      </c>
    </row>
    <row r="97" spans="1:6" x14ac:dyDescent="0.2">
      <c r="A97" t="s">
        <v>1212</v>
      </c>
      <c r="D97" s="55"/>
      <c r="F97" t="s">
        <v>1250</v>
      </c>
    </row>
    <row r="98" spans="1:6" x14ac:dyDescent="0.2">
      <c r="A98" t="s">
        <v>1215</v>
      </c>
      <c r="D98" s="55" t="s">
        <v>1223</v>
      </c>
      <c r="F98" t="s">
        <v>1251</v>
      </c>
    </row>
    <row r="99" spans="1:6" x14ac:dyDescent="0.2">
      <c r="A99" t="s">
        <v>1217</v>
      </c>
      <c r="D99" s="55" t="s">
        <v>1224</v>
      </c>
      <c r="F99" t="s">
        <v>1252</v>
      </c>
    </row>
    <row r="100" spans="1:6" x14ac:dyDescent="0.2">
      <c r="A100" s="166" t="s">
        <v>1219</v>
      </c>
      <c r="D100" s="298" t="s">
        <v>1225</v>
      </c>
      <c r="F100" t="s">
        <v>1253</v>
      </c>
    </row>
    <row r="101" spans="1:6" x14ac:dyDescent="0.2">
      <c r="A101" s="23" t="s">
        <v>1213</v>
      </c>
      <c r="D101" s="55"/>
      <c r="F101" t="s">
        <v>1254</v>
      </c>
    </row>
    <row r="102" spans="1:6" x14ac:dyDescent="0.2">
      <c r="A102" t="s">
        <v>1212</v>
      </c>
      <c r="D102" s="55"/>
    </row>
    <row r="103" spans="1:6" x14ac:dyDescent="0.2">
      <c r="A103" s="166" t="s">
        <v>1215</v>
      </c>
      <c r="D103" s="55" t="s">
        <v>1226</v>
      </c>
      <c r="F103" s="177" t="s">
        <v>1256</v>
      </c>
    </row>
    <row r="104" spans="1:6" x14ac:dyDescent="0.2">
      <c r="A104" s="166" t="s">
        <v>1217</v>
      </c>
      <c r="D104" s="55" t="s">
        <v>1227</v>
      </c>
    </row>
    <row r="105" spans="1:6" x14ac:dyDescent="0.2">
      <c r="A105" s="166" t="s">
        <v>1219</v>
      </c>
      <c r="D105" s="298" t="s">
        <v>1228</v>
      </c>
    </row>
    <row r="106" spans="1:6" x14ac:dyDescent="0.2">
      <c r="A106" s="23" t="s">
        <v>1214</v>
      </c>
      <c r="D106" s="55"/>
    </row>
    <row r="107" spans="1:6" x14ac:dyDescent="0.2">
      <c r="A107" s="166" t="s">
        <v>1215</v>
      </c>
      <c r="D107" s="55" t="s">
        <v>1229</v>
      </c>
    </row>
    <row r="108" spans="1:6" x14ac:dyDescent="0.2">
      <c r="A108" s="166" t="s">
        <v>1217</v>
      </c>
      <c r="D108" s="55" t="s">
        <v>1230</v>
      </c>
    </row>
    <row r="109" spans="1:6" x14ac:dyDescent="0.2">
      <c r="A109" s="166" t="s">
        <v>1219</v>
      </c>
      <c r="D109" s="298" t="s">
        <v>1231</v>
      </c>
    </row>
    <row r="110" spans="1:6" x14ac:dyDescent="0.2">
      <c r="A110" s="23" t="s">
        <v>1503</v>
      </c>
      <c r="D110" s="55"/>
    </row>
    <row r="111" spans="1:6" x14ac:dyDescent="0.2">
      <c r="A111" s="166" t="s">
        <v>1215</v>
      </c>
      <c r="D111" s="55" t="s">
        <v>1232</v>
      </c>
    </row>
    <row r="112" spans="1:6" x14ac:dyDescent="0.2">
      <c r="A112" s="166" t="s">
        <v>1217</v>
      </c>
      <c r="D112" s="55" t="s">
        <v>1233</v>
      </c>
    </row>
    <row r="113" spans="1:4" x14ac:dyDescent="0.2">
      <c r="A113" s="166" t="s">
        <v>1219</v>
      </c>
      <c r="D113" s="298" t="s">
        <v>1234</v>
      </c>
    </row>
    <row r="114" spans="1:4" x14ac:dyDescent="0.2">
      <c r="A114" s="23" t="s">
        <v>1504</v>
      </c>
      <c r="D114" s="55"/>
    </row>
    <row r="115" spans="1:4" x14ac:dyDescent="0.2">
      <c r="A115" s="166" t="s">
        <v>1215</v>
      </c>
      <c r="D115" s="55" t="s">
        <v>1235</v>
      </c>
    </row>
    <row r="116" spans="1:4" x14ac:dyDescent="0.2">
      <c r="A116" s="166" t="s">
        <v>1217</v>
      </c>
      <c r="D116" s="55" t="s">
        <v>1236</v>
      </c>
    </row>
    <row r="117" spans="1:4" x14ac:dyDescent="0.2">
      <c r="A117" s="166" t="s">
        <v>1219</v>
      </c>
      <c r="D117" s="298" t="s">
        <v>1237</v>
      </c>
    </row>
  </sheetData>
  <mergeCells count="2">
    <mergeCell ref="B37:D37"/>
    <mergeCell ref="B16:D16"/>
  </mergeCells>
  <phoneticPr fontId="0" type="noConversion"/>
  <hyperlinks>
    <hyperlink ref="I11" r:id="rId1"/>
    <hyperlink ref="F103" r:id="rId2"/>
  </hyperlinks>
  <pageMargins left="0.78740157499999996" right="0.78740157499999996" top="0.984251969" bottom="0.984251969" header="0.4921259845" footer="0.4921259845"/>
  <pageSetup paperSize="9" orientation="portrait" horizontalDpi="4294967293" verticalDpi="0" r:id="rId3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E20" sqref="E20:E21"/>
    </sheetView>
  </sheetViews>
  <sheetFormatPr baseColWidth="10" defaultRowHeight="12.75" x14ac:dyDescent="0.2"/>
  <cols>
    <col min="2" max="2" width="14.85546875" customWidth="1"/>
    <col min="3" max="3" width="20.5703125" customWidth="1"/>
    <col min="6" max="6" width="16.140625" bestFit="1" customWidth="1"/>
  </cols>
  <sheetData>
    <row r="1" spans="1:7" x14ac:dyDescent="0.2">
      <c r="A1" s="166" t="s">
        <v>1257</v>
      </c>
    </row>
    <row r="2" spans="1:7" x14ac:dyDescent="0.2">
      <c r="A2" s="58" t="s">
        <v>1258</v>
      </c>
      <c r="B2" s="58" t="s">
        <v>467</v>
      </c>
      <c r="C2" s="58" t="s">
        <v>883</v>
      </c>
      <c r="D2" s="58"/>
      <c r="E2" s="58" t="s">
        <v>888</v>
      </c>
      <c r="F2" s="58" t="s">
        <v>891</v>
      </c>
      <c r="G2" s="58" t="s">
        <v>918</v>
      </c>
    </row>
    <row r="3" spans="1:7" x14ac:dyDescent="0.2">
      <c r="B3" s="166" t="s">
        <v>1259</v>
      </c>
      <c r="C3" s="166" t="s">
        <v>1260</v>
      </c>
      <c r="G3" s="177" t="s">
        <v>1256</v>
      </c>
    </row>
    <row r="6" spans="1:7" x14ac:dyDescent="0.2">
      <c r="A6" s="23" t="s">
        <v>1255</v>
      </c>
    </row>
    <row r="7" spans="1:7" x14ac:dyDescent="0.2">
      <c r="A7" s="1" t="s">
        <v>1207</v>
      </c>
      <c r="B7" s="2"/>
      <c r="C7" s="295" t="s">
        <v>1208</v>
      </c>
    </row>
    <row r="8" spans="1:7" x14ac:dyDescent="0.2">
      <c r="A8" s="25"/>
      <c r="B8" s="6"/>
      <c r="C8" s="294" t="s">
        <v>1209</v>
      </c>
      <c r="D8" t="s">
        <v>1261</v>
      </c>
    </row>
    <row r="9" spans="1:7" x14ac:dyDescent="0.2">
      <c r="A9" s="80" t="s">
        <v>1506</v>
      </c>
      <c r="B9" s="4"/>
      <c r="C9" s="16"/>
      <c r="D9" t="s">
        <v>1262</v>
      </c>
    </row>
    <row r="10" spans="1:7" x14ac:dyDescent="0.2">
      <c r="A10" s="213" t="s">
        <v>1215</v>
      </c>
      <c r="B10" s="4"/>
      <c r="C10" s="275" t="s">
        <v>1235</v>
      </c>
      <c r="D10" s="166" t="s">
        <v>1263</v>
      </c>
    </row>
    <row r="11" spans="1:7" x14ac:dyDescent="0.2">
      <c r="A11" s="213" t="s">
        <v>1217</v>
      </c>
      <c r="B11" s="4"/>
      <c r="C11" s="275" t="s">
        <v>1236</v>
      </c>
    </row>
    <row r="12" spans="1:7" x14ac:dyDescent="0.2">
      <c r="A12" s="232" t="s">
        <v>1219</v>
      </c>
      <c r="B12" s="6"/>
      <c r="C12" s="299" t="s">
        <v>1237</v>
      </c>
    </row>
  </sheetData>
  <hyperlinks>
    <hyperlink ref="G3" r:id="rId1"/>
  </hyperlink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D13" sqref="D13"/>
    </sheetView>
  </sheetViews>
  <sheetFormatPr baseColWidth="10" defaultRowHeight="12.75" x14ac:dyDescent="0.2"/>
  <cols>
    <col min="3" max="3" width="20" bestFit="1" customWidth="1"/>
    <col min="6" max="6" width="21.42578125" bestFit="1" customWidth="1"/>
  </cols>
  <sheetData>
    <row r="1" spans="1:7" x14ac:dyDescent="0.2">
      <c r="A1" s="166" t="s">
        <v>1131</v>
      </c>
    </row>
    <row r="3" spans="1:7" x14ac:dyDescent="0.2">
      <c r="A3" s="23" t="s">
        <v>1130</v>
      </c>
      <c r="B3" s="58" t="s">
        <v>467</v>
      </c>
      <c r="C3" s="58" t="s">
        <v>883</v>
      </c>
      <c r="D3" s="58"/>
      <c r="E3" s="58" t="s">
        <v>888</v>
      </c>
      <c r="F3" s="58" t="s">
        <v>891</v>
      </c>
      <c r="G3" s="58" t="s">
        <v>918</v>
      </c>
    </row>
    <row r="4" spans="1:7" x14ac:dyDescent="0.2">
      <c r="A4" s="55">
        <v>309</v>
      </c>
      <c r="C4" s="166" t="s">
        <v>1132</v>
      </c>
      <c r="F4" s="166" t="s">
        <v>1134</v>
      </c>
    </row>
    <row r="5" spans="1:7" x14ac:dyDescent="0.2">
      <c r="C5" s="166" t="s">
        <v>1133</v>
      </c>
    </row>
  </sheetData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opLeftCell="E19" workbookViewId="0">
      <selection activeCell="J31" sqref="J31"/>
    </sheetView>
  </sheetViews>
  <sheetFormatPr baseColWidth="10" defaultRowHeight="12.75" x14ac:dyDescent="0.2"/>
  <cols>
    <col min="1" max="1" width="18.7109375" customWidth="1"/>
    <col min="2" max="2" width="32.7109375" customWidth="1"/>
    <col min="3" max="3" width="16.42578125" customWidth="1"/>
    <col min="4" max="4" width="29.7109375" customWidth="1"/>
    <col min="5" max="5" width="32" customWidth="1"/>
    <col min="6" max="6" width="32.5703125" bestFit="1" customWidth="1"/>
    <col min="7" max="7" width="35" customWidth="1"/>
    <col min="8" max="8" width="32.5703125" bestFit="1" customWidth="1"/>
    <col min="9" max="9" width="13.42578125" bestFit="1" customWidth="1"/>
  </cols>
  <sheetData>
    <row r="1" spans="1:5" x14ac:dyDescent="0.2">
      <c r="A1" s="23" t="s">
        <v>67</v>
      </c>
      <c r="B1" s="23"/>
      <c r="C1" s="23"/>
    </row>
    <row r="3" spans="1:5" x14ac:dyDescent="0.2">
      <c r="A3" t="s">
        <v>60</v>
      </c>
    </row>
    <row r="5" spans="1:5" x14ac:dyDescent="0.2">
      <c r="A5" t="s">
        <v>61</v>
      </c>
      <c r="C5" t="s">
        <v>62</v>
      </c>
      <c r="D5" t="s">
        <v>68</v>
      </c>
    </row>
    <row r="6" spans="1:5" x14ac:dyDescent="0.2">
      <c r="A6" t="s">
        <v>63</v>
      </c>
      <c r="C6" t="s">
        <v>64</v>
      </c>
      <c r="D6" t="s">
        <v>69</v>
      </c>
    </row>
    <row r="7" spans="1:5" x14ac:dyDescent="0.2">
      <c r="A7" t="s">
        <v>65</v>
      </c>
      <c r="C7" t="s">
        <v>66</v>
      </c>
      <c r="E7" t="s">
        <v>78</v>
      </c>
    </row>
    <row r="8" spans="1:5" x14ac:dyDescent="0.2">
      <c r="A8" t="s">
        <v>70</v>
      </c>
    </row>
    <row r="10" spans="1:5" x14ac:dyDescent="0.2">
      <c r="A10" t="s">
        <v>71</v>
      </c>
      <c r="C10" t="s">
        <v>72</v>
      </c>
      <c r="D10" t="s">
        <v>77</v>
      </c>
    </row>
    <row r="11" spans="1:5" x14ac:dyDescent="0.2">
      <c r="A11" t="s">
        <v>73</v>
      </c>
      <c r="C11" t="s">
        <v>74</v>
      </c>
    </row>
    <row r="12" spans="1:5" x14ac:dyDescent="0.2">
      <c r="A12" t="s">
        <v>75</v>
      </c>
      <c r="C12" t="s">
        <v>76</v>
      </c>
    </row>
    <row r="15" spans="1:5" x14ac:dyDescent="0.2">
      <c r="A15" s="23" t="s">
        <v>80</v>
      </c>
    </row>
    <row r="17" spans="1:7" x14ac:dyDescent="0.2">
      <c r="A17" t="s">
        <v>79</v>
      </c>
    </row>
    <row r="19" spans="1:7" x14ac:dyDescent="0.2">
      <c r="A19" t="s">
        <v>61</v>
      </c>
      <c r="C19" t="s">
        <v>81</v>
      </c>
      <c r="D19" t="s">
        <v>82</v>
      </c>
      <c r="G19" t="s">
        <v>87</v>
      </c>
    </row>
    <row r="20" spans="1:7" x14ac:dyDescent="0.2">
      <c r="A20" t="s">
        <v>83</v>
      </c>
      <c r="C20" t="s">
        <v>84</v>
      </c>
      <c r="D20" t="s">
        <v>85</v>
      </c>
    </row>
    <row r="21" spans="1:7" x14ac:dyDescent="0.2">
      <c r="A21" t="s">
        <v>65</v>
      </c>
      <c r="C21" t="s">
        <v>86</v>
      </c>
    </row>
    <row r="23" spans="1:7" x14ac:dyDescent="0.2">
      <c r="A23" t="s">
        <v>71</v>
      </c>
      <c r="C23" t="s">
        <v>88</v>
      </c>
      <c r="D23" t="s">
        <v>92</v>
      </c>
    </row>
    <row r="24" spans="1:7" x14ac:dyDescent="0.2">
      <c r="A24" t="s">
        <v>83</v>
      </c>
      <c r="C24" t="s">
        <v>89</v>
      </c>
      <c r="D24" t="s">
        <v>93</v>
      </c>
    </row>
    <row r="25" spans="1:7" x14ac:dyDescent="0.2">
      <c r="A25" t="s">
        <v>90</v>
      </c>
      <c r="C25" t="s">
        <v>91</v>
      </c>
    </row>
    <row r="28" spans="1:7" x14ac:dyDescent="0.2">
      <c r="A28" s="23" t="s">
        <v>279</v>
      </c>
    </row>
    <row r="29" spans="1:7" x14ac:dyDescent="0.2">
      <c r="A29" s="23" t="s">
        <v>280</v>
      </c>
    </row>
    <row r="31" spans="1:7" x14ac:dyDescent="0.2">
      <c r="B31" t="s">
        <v>265</v>
      </c>
      <c r="E31" t="s">
        <v>266</v>
      </c>
      <c r="F31" t="s">
        <v>267</v>
      </c>
      <c r="G31" s="132" t="s">
        <v>268</v>
      </c>
    </row>
    <row r="32" spans="1:7" x14ac:dyDescent="0.2">
      <c r="B32" t="s">
        <v>269</v>
      </c>
      <c r="E32" t="s">
        <v>269</v>
      </c>
      <c r="F32" t="s">
        <v>270</v>
      </c>
      <c r="G32" s="132" t="s">
        <v>271</v>
      </c>
    </row>
    <row r="33" spans="1:9" x14ac:dyDescent="0.2">
      <c r="B33" t="s">
        <v>272</v>
      </c>
      <c r="E33" t="s">
        <v>272</v>
      </c>
      <c r="F33" t="s">
        <v>272</v>
      </c>
      <c r="G33" s="132" t="s">
        <v>272</v>
      </c>
    </row>
    <row r="34" spans="1:9" x14ac:dyDescent="0.2">
      <c r="B34" t="s">
        <v>273</v>
      </c>
      <c r="E34" t="s">
        <v>273</v>
      </c>
      <c r="F34" t="s">
        <v>273</v>
      </c>
      <c r="G34" s="132" t="s">
        <v>273</v>
      </c>
    </row>
    <row r="35" spans="1:9" x14ac:dyDescent="0.2">
      <c r="G35" s="132"/>
      <c r="H35" s="288" t="s">
        <v>756</v>
      </c>
      <c r="I35" s="301" t="s">
        <v>1551</v>
      </c>
    </row>
    <row r="36" spans="1:9" x14ac:dyDescent="0.2">
      <c r="A36" t="s">
        <v>274</v>
      </c>
      <c r="B36" t="s">
        <v>275</v>
      </c>
      <c r="D36" t="s">
        <v>287</v>
      </c>
      <c r="E36" t="s">
        <v>276</v>
      </c>
      <c r="F36" t="s">
        <v>277</v>
      </c>
      <c r="G36" s="132" t="s">
        <v>278</v>
      </c>
      <c r="H36" s="288" t="s">
        <v>757</v>
      </c>
      <c r="I36" s="288" t="s">
        <v>304</v>
      </c>
    </row>
    <row r="37" spans="1:9" x14ac:dyDescent="0.2">
      <c r="D37" t="s">
        <v>288</v>
      </c>
      <c r="G37" s="132"/>
      <c r="H37" s="288"/>
      <c r="I37" s="288"/>
    </row>
    <row r="38" spans="1:9" x14ac:dyDescent="0.2">
      <c r="A38" s="56" t="s">
        <v>281</v>
      </c>
      <c r="B38" s="55">
        <v>137</v>
      </c>
      <c r="C38" s="57">
        <v>23513</v>
      </c>
      <c r="D38" s="59">
        <v>393</v>
      </c>
      <c r="E38" s="55"/>
      <c r="F38" s="55"/>
      <c r="G38" s="131"/>
      <c r="H38" s="288"/>
      <c r="I38" s="288"/>
    </row>
    <row r="39" spans="1:9" x14ac:dyDescent="0.2">
      <c r="A39" s="56">
        <v>23743</v>
      </c>
      <c r="B39" s="55">
        <v>163</v>
      </c>
      <c r="C39" s="57">
        <v>23907</v>
      </c>
      <c r="D39" s="59">
        <v>623</v>
      </c>
      <c r="E39" s="55"/>
      <c r="F39" s="55"/>
      <c r="G39" s="131">
        <v>302</v>
      </c>
      <c r="H39" s="291">
        <v>139</v>
      </c>
      <c r="I39" s="291">
        <v>7.1999999999999998E-3</v>
      </c>
    </row>
    <row r="40" spans="1:9" x14ac:dyDescent="0.2">
      <c r="A40" s="56">
        <v>24108</v>
      </c>
      <c r="B40" s="55">
        <v>148</v>
      </c>
      <c r="C40" s="57">
        <v>24255</v>
      </c>
      <c r="D40" s="59">
        <v>709</v>
      </c>
      <c r="E40" s="55"/>
      <c r="F40" s="55"/>
      <c r="G40" s="131">
        <v>308</v>
      </c>
      <c r="H40" s="291">
        <v>160</v>
      </c>
      <c r="I40" s="291">
        <v>6.2500000000000003E-3</v>
      </c>
    </row>
    <row r="41" spans="1:9" x14ac:dyDescent="0.2">
      <c r="A41" s="56">
        <v>24473</v>
      </c>
      <c r="B41" s="55">
        <v>156</v>
      </c>
      <c r="C41" s="57">
        <v>24628</v>
      </c>
      <c r="D41" s="59">
        <v>725</v>
      </c>
      <c r="E41" s="55"/>
      <c r="F41" s="55"/>
      <c r="G41" s="131">
        <v>326</v>
      </c>
      <c r="H41" s="291">
        <v>170</v>
      </c>
      <c r="I41" s="291">
        <v>5.8999999999999999E-3</v>
      </c>
    </row>
    <row r="42" spans="1:9" x14ac:dyDescent="0.2">
      <c r="A42" s="56" t="s">
        <v>283</v>
      </c>
      <c r="B42" s="55">
        <v>127</v>
      </c>
      <c r="C42" s="57">
        <v>24964</v>
      </c>
      <c r="D42" s="59">
        <v>440</v>
      </c>
      <c r="E42" s="55"/>
      <c r="F42" s="55">
        <v>299</v>
      </c>
      <c r="G42" s="131">
        <v>313</v>
      </c>
      <c r="H42" s="291">
        <v>186</v>
      </c>
      <c r="I42" s="291">
        <v>5.4000000000000003E-3</v>
      </c>
    </row>
    <row r="43" spans="1:9" x14ac:dyDescent="0.2">
      <c r="A43" s="56">
        <v>25204</v>
      </c>
      <c r="B43" s="55">
        <v>140</v>
      </c>
      <c r="C43" s="57">
        <v>25343</v>
      </c>
      <c r="D43" s="59">
        <v>423</v>
      </c>
      <c r="E43" s="55"/>
      <c r="F43" s="55"/>
      <c r="G43" s="131">
        <v>303</v>
      </c>
      <c r="H43" s="291">
        <v>163</v>
      </c>
      <c r="I43" s="291">
        <v>6.1000000000000004E-3</v>
      </c>
    </row>
    <row r="44" spans="1:9" x14ac:dyDescent="0.2">
      <c r="A44" s="56">
        <v>25569</v>
      </c>
      <c r="B44" s="55">
        <v>163</v>
      </c>
      <c r="C44" s="57">
        <v>25733</v>
      </c>
      <c r="D44" s="59">
        <v>628</v>
      </c>
      <c r="E44" s="55"/>
      <c r="F44" s="55"/>
      <c r="G44" s="131">
        <v>298</v>
      </c>
      <c r="H44" s="291">
        <v>135</v>
      </c>
      <c r="I44" s="291">
        <v>7.4000000000000003E-3</v>
      </c>
    </row>
    <row r="45" spans="1:9" x14ac:dyDescent="0.2">
      <c r="A45" s="56">
        <v>25934</v>
      </c>
      <c r="B45" s="55">
        <v>148</v>
      </c>
      <c r="C45" s="57">
        <v>26081</v>
      </c>
      <c r="D45" s="59">
        <v>657</v>
      </c>
      <c r="E45" s="55"/>
      <c r="F45" s="55"/>
      <c r="G45" s="131">
        <v>312</v>
      </c>
      <c r="H45" s="291">
        <v>164</v>
      </c>
      <c r="I45" s="291">
        <v>6.1000000000000004E-3</v>
      </c>
    </row>
    <row r="46" spans="1:9" x14ac:dyDescent="0.2">
      <c r="A46" s="56" t="s">
        <v>284</v>
      </c>
      <c r="B46" s="55">
        <v>141</v>
      </c>
      <c r="C46" s="57">
        <v>26441</v>
      </c>
      <c r="D46" s="59">
        <v>529</v>
      </c>
      <c r="E46" s="55"/>
      <c r="F46" s="55"/>
      <c r="G46" s="131"/>
      <c r="H46" s="288"/>
      <c r="I46" s="288"/>
    </row>
    <row r="47" spans="1:9" x14ac:dyDescent="0.2">
      <c r="A47" s="56">
        <v>26665</v>
      </c>
      <c r="B47" s="55">
        <v>153</v>
      </c>
      <c r="C47" s="57">
        <v>26819</v>
      </c>
      <c r="D47" s="59">
        <v>593</v>
      </c>
      <c r="E47" s="55">
        <v>167</v>
      </c>
      <c r="F47" s="55"/>
      <c r="G47" s="131"/>
      <c r="H47" s="288"/>
      <c r="I47" s="288"/>
    </row>
    <row r="48" spans="1:9" x14ac:dyDescent="0.2">
      <c r="A48" s="56">
        <v>27030</v>
      </c>
      <c r="B48" s="55">
        <v>147</v>
      </c>
      <c r="C48" s="57">
        <v>27176</v>
      </c>
      <c r="D48" s="59">
        <v>642</v>
      </c>
      <c r="E48" s="55">
        <v>166</v>
      </c>
      <c r="F48" s="55"/>
      <c r="G48" s="131"/>
      <c r="H48" s="288"/>
      <c r="I48" s="288"/>
    </row>
    <row r="49" spans="1:9" x14ac:dyDescent="0.2">
      <c r="A49" s="56">
        <v>27395</v>
      </c>
      <c r="B49" s="55"/>
      <c r="C49" s="55"/>
      <c r="D49" s="55"/>
      <c r="E49" s="55">
        <v>161</v>
      </c>
      <c r="F49" s="55"/>
      <c r="G49" s="131">
        <v>312</v>
      </c>
      <c r="H49" s="288"/>
      <c r="I49" s="288"/>
    </row>
    <row r="50" spans="1:9" x14ac:dyDescent="0.2">
      <c r="A50" s="56" t="s">
        <v>285</v>
      </c>
      <c r="B50" s="55"/>
      <c r="C50" s="55"/>
      <c r="D50" s="55"/>
      <c r="E50" s="55">
        <v>165</v>
      </c>
      <c r="F50" s="55"/>
      <c r="G50" s="131"/>
      <c r="H50" s="288"/>
      <c r="I50" s="288"/>
    </row>
    <row r="51" spans="1:9" x14ac:dyDescent="0.2">
      <c r="A51" s="56">
        <v>28126</v>
      </c>
      <c r="B51" s="55"/>
      <c r="C51" s="55"/>
      <c r="D51" s="55"/>
      <c r="E51" s="55">
        <v>163</v>
      </c>
      <c r="F51" s="55"/>
      <c r="G51" s="131"/>
      <c r="H51" s="288"/>
      <c r="I51" s="288"/>
    </row>
    <row r="52" spans="1:9" x14ac:dyDescent="0.2">
      <c r="A52" s="56">
        <v>28491</v>
      </c>
      <c r="B52" s="55">
        <v>154</v>
      </c>
      <c r="C52" s="57">
        <v>28646</v>
      </c>
      <c r="D52" s="59">
        <v>663</v>
      </c>
      <c r="E52" s="55">
        <v>168</v>
      </c>
      <c r="F52" s="55"/>
      <c r="G52" s="131"/>
      <c r="H52" s="288"/>
      <c r="I52" s="288"/>
    </row>
    <row r="53" spans="1:9" x14ac:dyDescent="0.2">
      <c r="A53" s="56">
        <v>28856</v>
      </c>
      <c r="B53" s="55">
        <v>161</v>
      </c>
      <c r="C53" s="57">
        <v>29018</v>
      </c>
      <c r="D53" s="59">
        <v>758</v>
      </c>
      <c r="E53" s="55">
        <v>170</v>
      </c>
      <c r="F53" s="55"/>
      <c r="G53" s="131"/>
      <c r="H53" s="288"/>
      <c r="I53" s="288"/>
    </row>
    <row r="54" spans="1:9" x14ac:dyDescent="0.2">
      <c r="A54" s="56" t="s">
        <v>286</v>
      </c>
      <c r="B54" s="55">
        <v>167</v>
      </c>
      <c r="C54" s="57">
        <v>29391</v>
      </c>
      <c r="D54" s="59">
        <v>708</v>
      </c>
      <c r="E54" s="55"/>
      <c r="F54" s="55"/>
      <c r="G54" s="131"/>
      <c r="H54" s="288"/>
      <c r="I54" s="288"/>
    </row>
    <row r="55" spans="1:9" x14ac:dyDescent="0.2">
      <c r="A55" s="56">
        <v>29587</v>
      </c>
      <c r="B55" s="55"/>
      <c r="C55" s="55"/>
      <c r="D55" s="55"/>
      <c r="E55" s="55">
        <v>165</v>
      </c>
      <c r="F55" s="55"/>
      <c r="G55" s="131"/>
      <c r="H55" s="288"/>
      <c r="I55" s="288"/>
    </row>
    <row r="56" spans="1:9" x14ac:dyDescent="0.2">
      <c r="B56" s="55" t="s">
        <v>282</v>
      </c>
      <c r="D56" s="55" t="s">
        <v>282</v>
      </c>
      <c r="G56" s="131" t="s">
        <v>282</v>
      </c>
      <c r="H56" s="291" t="s">
        <v>282</v>
      </c>
      <c r="I56" s="291" t="s">
        <v>282</v>
      </c>
    </row>
    <row r="57" spans="1:9" x14ac:dyDescent="0.2">
      <c r="B57" s="60">
        <f>AVERAGE(B38:B54)</f>
        <v>150.35714285714286</v>
      </c>
      <c r="D57" s="60">
        <v>606.5</v>
      </c>
      <c r="F57" s="58"/>
      <c r="G57" s="308">
        <v>309.25</v>
      </c>
      <c r="H57" s="289">
        <v>159.57</v>
      </c>
      <c r="I57" s="289">
        <v>6.3400000000000001E-3</v>
      </c>
    </row>
    <row r="59" spans="1:9" x14ac:dyDescent="0.2">
      <c r="E59" s="166" t="s">
        <v>993</v>
      </c>
      <c r="F59" s="166" t="s">
        <v>994</v>
      </c>
      <c r="G59" s="166" t="s">
        <v>992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A8" sqref="A8"/>
    </sheetView>
  </sheetViews>
  <sheetFormatPr baseColWidth="10" defaultRowHeight="12.75" x14ac:dyDescent="0.2"/>
  <cols>
    <col min="3" max="3" width="16.42578125" customWidth="1"/>
    <col min="4" max="4" width="17.140625" customWidth="1"/>
    <col min="5" max="5" width="20.28515625" bestFit="1" customWidth="1"/>
    <col min="6" max="6" width="16.140625" bestFit="1" customWidth="1"/>
    <col min="7" max="7" width="19" bestFit="1" customWidth="1"/>
    <col min="8" max="8" width="20.28515625" bestFit="1" customWidth="1"/>
  </cols>
  <sheetData>
    <row r="1" spans="1:9" x14ac:dyDescent="0.2">
      <c r="A1" t="s">
        <v>1196</v>
      </c>
    </row>
    <row r="2" spans="1:9" x14ac:dyDescent="0.2">
      <c r="A2" s="23" t="s">
        <v>1197</v>
      </c>
      <c r="B2" s="58" t="s">
        <v>467</v>
      </c>
      <c r="C2" s="58" t="s">
        <v>883</v>
      </c>
      <c r="D2" s="58"/>
      <c r="E2" s="58" t="s">
        <v>888</v>
      </c>
      <c r="F2" s="58" t="s">
        <v>891</v>
      </c>
      <c r="G2" s="58" t="s">
        <v>918</v>
      </c>
    </row>
    <row r="3" spans="1:9" x14ac:dyDescent="0.2">
      <c r="A3">
        <v>0.66</v>
      </c>
      <c r="C3" s="166" t="s">
        <v>1521</v>
      </c>
    </row>
    <row r="4" spans="1:9" x14ac:dyDescent="0.2">
      <c r="A4">
        <v>1.81</v>
      </c>
      <c r="C4" s="166" t="s">
        <v>1521</v>
      </c>
    </row>
    <row r="5" spans="1:9" x14ac:dyDescent="0.2">
      <c r="A5">
        <v>0.8</v>
      </c>
      <c r="B5" t="s">
        <v>1522</v>
      </c>
      <c r="C5" s="166" t="s">
        <v>1523</v>
      </c>
      <c r="G5" t="s">
        <v>1526</v>
      </c>
      <c r="I5" s="177" t="s">
        <v>1524</v>
      </c>
    </row>
    <row r="6" spans="1:9" x14ac:dyDescent="0.2">
      <c r="C6" s="166"/>
      <c r="G6" t="s">
        <v>1525</v>
      </c>
      <c r="I6" s="177"/>
    </row>
    <row r="8" spans="1:9" x14ac:dyDescent="0.2">
      <c r="A8" s="23" t="s">
        <v>1519</v>
      </c>
    </row>
    <row r="9" spans="1:9" x14ac:dyDescent="0.2">
      <c r="A9" s="166" t="s">
        <v>1198</v>
      </c>
      <c r="E9" s="301" t="s">
        <v>1201</v>
      </c>
      <c r="F9" s="377" t="s">
        <v>1515</v>
      </c>
      <c r="G9" s="166" t="s">
        <v>1200</v>
      </c>
    </row>
    <row r="10" spans="1:9" x14ac:dyDescent="0.2">
      <c r="A10" s="166" t="s">
        <v>1199</v>
      </c>
      <c r="C10" t="s">
        <v>1507</v>
      </c>
      <c r="E10" s="301" t="s">
        <v>1509</v>
      </c>
      <c r="F10" s="377" t="s">
        <v>1516</v>
      </c>
      <c r="G10" s="166" t="s">
        <v>1520</v>
      </c>
    </row>
    <row r="11" spans="1:9" x14ac:dyDescent="0.2">
      <c r="A11" s="166"/>
      <c r="C11" t="s">
        <v>1508</v>
      </c>
      <c r="E11" s="301" t="s">
        <v>1510</v>
      </c>
      <c r="F11" s="377" t="s">
        <v>1517</v>
      </c>
    </row>
    <row r="13" spans="1:9" x14ac:dyDescent="0.2">
      <c r="A13" s="23" t="s">
        <v>1089</v>
      </c>
    </row>
    <row r="14" spans="1:9" x14ac:dyDescent="0.2">
      <c r="A14" s="182" t="s">
        <v>1202</v>
      </c>
      <c r="B14" s="55"/>
      <c r="C14" s="182" t="s">
        <v>1206</v>
      </c>
      <c r="D14" s="182" t="s">
        <v>1512</v>
      </c>
      <c r="E14" s="182" t="s">
        <v>1513</v>
      </c>
      <c r="F14" s="182" t="s">
        <v>1206</v>
      </c>
      <c r="G14" s="182" t="s">
        <v>1512</v>
      </c>
      <c r="H14" s="182" t="s">
        <v>1513</v>
      </c>
    </row>
    <row r="15" spans="1:9" x14ac:dyDescent="0.2">
      <c r="A15" s="182" t="s">
        <v>1203</v>
      </c>
      <c r="B15" s="182" t="s">
        <v>1204</v>
      </c>
      <c r="C15" s="182" t="s">
        <v>1511</v>
      </c>
      <c r="D15" s="182" t="s">
        <v>1511</v>
      </c>
      <c r="E15" s="182" t="s">
        <v>1511</v>
      </c>
      <c r="F15" s="182" t="s">
        <v>1205</v>
      </c>
      <c r="G15" s="182" t="s">
        <v>1205</v>
      </c>
      <c r="H15" s="182" t="s">
        <v>1205</v>
      </c>
    </row>
    <row r="16" spans="1:9" x14ac:dyDescent="0.2">
      <c r="A16" s="291">
        <v>81</v>
      </c>
      <c r="B16" s="378">
        <f>A16/1000</f>
        <v>8.1000000000000003E-2</v>
      </c>
      <c r="C16" s="379">
        <f>39/A16</f>
        <v>0.48148148148148145</v>
      </c>
      <c r="D16" s="380">
        <f>67/A16</f>
        <v>0.8271604938271605</v>
      </c>
      <c r="E16" s="390">
        <f>66/A16</f>
        <v>0.81481481481481477</v>
      </c>
      <c r="F16" s="381">
        <f>0.107/B16</f>
        <v>1.3209876543209875</v>
      </c>
      <c r="G16" s="381">
        <f>0.184/B16</f>
        <v>2.2716049382716048</v>
      </c>
      <c r="H16" s="382">
        <f>0.181/B16</f>
        <v>2.2345679012345676</v>
      </c>
    </row>
    <row r="17" spans="1:8" x14ac:dyDescent="0.2">
      <c r="A17" s="291">
        <v>85</v>
      </c>
      <c r="B17" s="378">
        <f t="shared" ref="B17:B26" si="0">A17/1000</f>
        <v>8.5000000000000006E-2</v>
      </c>
      <c r="C17" s="383">
        <f t="shared" ref="C17:C26" si="1">39/A17</f>
        <v>0.45882352941176469</v>
      </c>
      <c r="D17" s="374">
        <f t="shared" ref="D17:D26" si="2">67/A17</f>
        <v>0.78823529411764703</v>
      </c>
      <c r="E17" s="283">
        <f t="shared" ref="E17:E26" si="3">66/A17</f>
        <v>0.77647058823529413</v>
      </c>
      <c r="F17" s="384">
        <f t="shared" ref="F17:F26" si="4">0.107/B17</f>
        <v>1.2588235294117647</v>
      </c>
      <c r="G17" s="384">
        <f t="shared" ref="G17:G26" si="5">0.184/B17</f>
        <v>2.164705882352941</v>
      </c>
      <c r="H17" s="385">
        <f t="shared" ref="H17:H26" si="6">0.181/B17</f>
        <v>2.1294117647058823</v>
      </c>
    </row>
    <row r="18" spans="1:8" x14ac:dyDescent="0.2">
      <c r="A18" s="291">
        <v>83</v>
      </c>
      <c r="B18" s="378">
        <f t="shared" si="0"/>
        <v>8.3000000000000004E-2</v>
      </c>
      <c r="C18" s="383">
        <f t="shared" si="1"/>
        <v>0.46987951807228917</v>
      </c>
      <c r="D18" s="374">
        <f t="shared" si="2"/>
        <v>0.80722891566265065</v>
      </c>
      <c r="E18" s="283">
        <f t="shared" si="3"/>
        <v>0.79518072289156627</v>
      </c>
      <c r="F18" s="384">
        <f t="shared" si="4"/>
        <v>1.2891566265060239</v>
      </c>
      <c r="G18" s="384">
        <f t="shared" si="5"/>
        <v>2.2168674698795181</v>
      </c>
      <c r="H18" s="385">
        <f t="shared" si="6"/>
        <v>2.1807228915662651</v>
      </c>
    </row>
    <row r="19" spans="1:8" x14ac:dyDescent="0.2">
      <c r="A19" s="291">
        <v>99</v>
      </c>
      <c r="B19" s="378">
        <f t="shared" si="0"/>
        <v>9.9000000000000005E-2</v>
      </c>
      <c r="C19" s="383">
        <f t="shared" si="1"/>
        <v>0.39393939393939392</v>
      </c>
      <c r="D19" s="374">
        <f t="shared" si="2"/>
        <v>0.6767676767676768</v>
      </c>
      <c r="E19" s="283">
        <f t="shared" si="3"/>
        <v>0.66666666666666663</v>
      </c>
      <c r="F19" s="384">
        <f t="shared" si="4"/>
        <v>1.0808080808080807</v>
      </c>
      <c r="G19" s="384">
        <f t="shared" si="5"/>
        <v>1.8585858585858586</v>
      </c>
      <c r="H19" s="385">
        <f t="shared" si="6"/>
        <v>1.8282828282828281</v>
      </c>
    </row>
    <row r="20" spans="1:8" x14ac:dyDescent="0.2">
      <c r="A20" s="291">
        <v>74</v>
      </c>
      <c r="B20" s="378">
        <f t="shared" si="0"/>
        <v>7.3999999999999996E-2</v>
      </c>
      <c r="C20" s="383">
        <f t="shared" si="1"/>
        <v>0.52702702702702697</v>
      </c>
      <c r="D20" s="374">
        <f t="shared" si="2"/>
        <v>0.90540540540540537</v>
      </c>
      <c r="E20" s="283">
        <f t="shared" si="3"/>
        <v>0.89189189189189189</v>
      </c>
      <c r="F20" s="384">
        <f t="shared" si="4"/>
        <v>1.4459459459459461</v>
      </c>
      <c r="G20" s="384">
        <f t="shared" si="5"/>
        <v>2.4864864864864864</v>
      </c>
      <c r="H20" s="385">
        <f t="shared" si="6"/>
        <v>2.4459459459459461</v>
      </c>
    </row>
    <row r="21" spans="1:8" x14ac:dyDescent="0.2">
      <c r="A21" s="291">
        <v>65</v>
      </c>
      <c r="B21" s="378">
        <f t="shared" si="0"/>
        <v>6.5000000000000002E-2</v>
      </c>
      <c r="C21" s="383">
        <f t="shared" si="1"/>
        <v>0.6</v>
      </c>
      <c r="D21" s="374">
        <f t="shared" si="2"/>
        <v>1.0307692307692307</v>
      </c>
      <c r="E21" s="283">
        <f t="shared" si="3"/>
        <v>1.0153846153846153</v>
      </c>
      <c r="F21" s="384">
        <f t="shared" si="4"/>
        <v>1.6461538461538461</v>
      </c>
      <c r="G21" s="384">
        <f t="shared" si="5"/>
        <v>2.8307692307692305</v>
      </c>
      <c r="H21" s="385">
        <f t="shared" si="6"/>
        <v>2.7846153846153845</v>
      </c>
    </row>
    <row r="22" spans="1:8" x14ac:dyDescent="0.2">
      <c r="A22" s="291">
        <v>120</v>
      </c>
      <c r="B22" s="378">
        <f t="shared" si="0"/>
        <v>0.12</v>
      </c>
      <c r="C22" s="383">
        <f t="shared" si="1"/>
        <v>0.32500000000000001</v>
      </c>
      <c r="D22" s="374">
        <f t="shared" si="2"/>
        <v>0.55833333333333335</v>
      </c>
      <c r="E22" s="283">
        <f t="shared" si="3"/>
        <v>0.55000000000000004</v>
      </c>
      <c r="F22" s="384">
        <f t="shared" si="4"/>
        <v>0.89166666666666672</v>
      </c>
      <c r="G22" s="384">
        <f t="shared" si="5"/>
        <v>1.5333333333333334</v>
      </c>
      <c r="H22" s="385">
        <f t="shared" si="6"/>
        <v>1.5083333333333333</v>
      </c>
    </row>
    <row r="23" spans="1:8" x14ac:dyDescent="0.2">
      <c r="A23" s="291">
        <v>99</v>
      </c>
      <c r="B23" s="378">
        <f t="shared" si="0"/>
        <v>9.9000000000000005E-2</v>
      </c>
      <c r="C23" s="383">
        <f t="shared" si="1"/>
        <v>0.39393939393939392</v>
      </c>
      <c r="D23" s="374">
        <f t="shared" si="2"/>
        <v>0.6767676767676768</v>
      </c>
      <c r="E23" s="283">
        <f t="shared" si="3"/>
        <v>0.66666666666666663</v>
      </c>
      <c r="F23" s="384">
        <f t="shared" si="4"/>
        <v>1.0808080808080807</v>
      </c>
      <c r="G23" s="384">
        <f t="shared" si="5"/>
        <v>1.8585858585858586</v>
      </c>
      <c r="H23" s="385">
        <f t="shared" si="6"/>
        <v>1.8282828282828281</v>
      </c>
    </row>
    <row r="24" spans="1:8" x14ac:dyDescent="0.2">
      <c r="A24" s="291">
        <v>101</v>
      </c>
      <c r="B24" s="378">
        <f t="shared" si="0"/>
        <v>0.10100000000000001</v>
      </c>
      <c r="C24" s="383">
        <f t="shared" si="1"/>
        <v>0.38613861386138615</v>
      </c>
      <c r="D24" s="374">
        <f t="shared" si="2"/>
        <v>0.6633663366336634</v>
      </c>
      <c r="E24" s="283">
        <f t="shared" si="3"/>
        <v>0.65346534653465349</v>
      </c>
      <c r="F24" s="384">
        <f t="shared" si="4"/>
        <v>1.0594059405940592</v>
      </c>
      <c r="G24" s="384">
        <f t="shared" si="5"/>
        <v>1.8217821782178216</v>
      </c>
      <c r="H24" s="385">
        <f t="shared" si="6"/>
        <v>1.7920792079207919</v>
      </c>
    </row>
    <row r="25" spans="1:8" x14ac:dyDescent="0.2">
      <c r="A25" s="291">
        <v>85</v>
      </c>
      <c r="B25" s="378">
        <f t="shared" si="0"/>
        <v>8.5000000000000006E-2</v>
      </c>
      <c r="C25" s="383">
        <f t="shared" si="1"/>
        <v>0.45882352941176469</v>
      </c>
      <c r="D25" s="374">
        <f t="shared" si="2"/>
        <v>0.78823529411764703</v>
      </c>
      <c r="E25" s="283">
        <f t="shared" si="3"/>
        <v>0.77647058823529413</v>
      </c>
      <c r="F25" s="384">
        <f t="shared" si="4"/>
        <v>1.2588235294117647</v>
      </c>
      <c r="G25" s="384">
        <f t="shared" si="5"/>
        <v>2.164705882352941</v>
      </c>
      <c r="H25" s="385">
        <f t="shared" si="6"/>
        <v>2.1294117647058823</v>
      </c>
    </row>
    <row r="26" spans="1:8" x14ac:dyDescent="0.2">
      <c r="A26" s="291">
        <v>89</v>
      </c>
      <c r="B26" s="378">
        <f t="shared" si="0"/>
        <v>8.8999999999999996E-2</v>
      </c>
      <c r="C26" s="386">
        <f t="shared" si="1"/>
        <v>0.43820224719101125</v>
      </c>
      <c r="D26" s="387">
        <f t="shared" si="2"/>
        <v>0.7528089887640449</v>
      </c>
      <c r="E26" s="284">
        <f t="shared" si="3"/>
        <v>0.7415730337078652</v>
      </c>
      <c r="F26" s="388">
        <f t="shared" si="4"/>
        <v>1.202247191011236</v>
      </c>
      <c r="G26" s="388">
        <f t="shared" si="5"/>
        <v>2.0674157303370788</v>
      </c>
      <c r="H26" s="389">
        <f t="shared" si="6"/>
        <v>2.0337078651685392</v>
      </c>
    </row>
    <row r="28" spans="1:8" x14ac:dyDescent="0.2">
      <c r="C28" s="166" t="s">
        <v>1514</v>
      </c>
      <c r="F28" s="166" t="s">
        <v>1518</v>
      </c>
    </row>
    <row r="30" spans="1:8" x14ac:dyDescent="0.2">
      <c r="C30" s="247" t="s">
        <v>759</v>
      </c>
      <c r="D30" s="305">
        <f>AVERAGE(C16:E26)</f>
        <v>0.6593005550160902</v>
      </c>
      <c r="F30" s="391" t="s">
        <v>759</v>
      </c>
      <c r="G30" s="392">
        <f>AVERAGE(F16:H26)</f>
        <v>1.8092433835325272</v>
      </c>
    </row>
  </sheetData>
  <hyperlinks>
    <hyperlink ref="I5" r:id="rId1"/>
  </hyperlinks>
  <pageMargins left="0.7" right="0.7" top="0.78740157499999996" bottom="0.78740157499999996" header="0.3" footer="0.3"/>
  <pageSetup paperSize="9" orientation="portrait" horizontalDpi="4294967293" verticalDpi="0"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A11" sqref="A11"/>
    </sheetView>
  </sheetViews>
  <sheetFormatPr baseColWidth="10" defaultRowHeight="12.75" x14ac:dyDescent="0.2"/>
  <cols>
    <col min="2" max="2" width="14.42578125" customWidth="1"/>
    <col min="3" max="3" width="18.28515625" customWidth="1"/>
    <col min="4" max="4" width="13.7109375" customWidth="1"/>
    <col min="5" max="5" width="21.140625" customWidth="1"/>
    <col min="7" max="7" width="16.140625" bestFit="1" customWidth="1"/>
  </cols>
  <sheetData>
    <row r="1" spans="1:8" x14ac:dyDescent="0.2">
      <c r="A1" s="166" t="s">
        <v>1144</v>
      </c>
      <c r="D1" s="166" t="s">
        <v>1143</v>
      </c>
    </row>
    <row r="2" spans="1:8" x14ac:dyDescent="0.2">
      <c r="A2" s="23" t="s">
        <v>1145</v>
      </c>
      <c r="B2" s="23" t="s">
        <v>1146</v>
      </c>
      <c r="C2" s="58" t="s">
        <v>467</v>
      </c>
      <c r="D2" s="58" t="s">
        <v>883</v>
      </c>
      <c r="E2" s="58"/>
      <c r="F2" s="58" t="s">
        <v>888</v>
      </c>
      <c r="G2" s="58" t="s">
        <v>891</v>
      </c>
      <c r="H2" s="58" t="s">
        <v>918</v>
      </c>
    </row>
    <row r="3" spans="1:8" x14ac:dyDescent="0.2">
      <c r="A3" s="55">
        <v>2.2800000000000001E-2</v>
      </c>
      <c r="C3" s="166" t="s">
        <v>1147</v>
      </c>
      <c r="D3" s="166" t="s">
        <v>1148</v>
      </c>
      <c r="F3">
        <v>2</v>
      </c>
      <c r="G3" s="166" t="s">
        <v>980</v>
      </c>
    </row>
    <row r="4" spans="1:8" x14ac:dyDescent="0.2">
      <c r="A4" s="55">
        <v>2.12E-2</v>
      </c>
      <c r="C4" s="166" t="s">
        <v>1156</v>
      </c>
      <c r="D4" s="166" t="s">
        <v>1157</v>
      </c>
      <c r="H4" s="177" t="s">
        <v>1154</v>
      </c>
    </row>
    <row r="5" spans="1:8" x14ac:dyDescent="0.2">
      <c r="A5" s="247" t="s">
        <v>1155</v>
      </c>
    </row>
    <row r="6" spans="1:8" x14ac:dyDescent="0.2">
      <c r="B6" s="247" t="s">
        <v>1162</v>
      </c>
      <c r="C6" s="166" t="s">
        <v>1165</v>
      </c>
      <c r="D6" s="166" t="s">
        <v>1166</v>
      </c>
      <c r="F6" s="166" t="s">
        <v>1167</v>
      </c>
      <c r="G6" s="166" t="s">
        <v>980</v>
      </c>
    </row>
    <row r="7" spans="1:8" x14ac:dyDescent="0.2">
      <c r="B7" s="247" t="s">
        <v>1164</v>
      </c>
    </row>
    <row r="8" spans="1:8" x14ac:dyDescent="0.2">
      <c r="B8" s="166" t="s">
        <v>1170</v>
      </c>
      <c r="C8" s="166" t="s">
        <v>468</v>
      </c>
      <c r="D8" s="166" t="s">
        <v>1169</v>
      </c>
      <c r="F8">
        <v>8</v>
      </c>
      <c r="G8" s="166" t="s">
        <v>472</v>
      </c>
      <c r="H8" t="s">
        <v>1174</v>
      </c>
    </row>
    <row r="9" spans="1:8" x14ac:dyDescent="0.2">
      <c r="B9" s="166" t="s">
        <v>1171</v>
      </c>
      <c r="C9" s="166"/>
      <c r="D9" s="166"/>
      <c r="G9" s="166"/>
    </row>
    <row r="11" spans="1:8" x14ac:dyDescent="0.2">
      <c r="A11" s="23" t="s">
        <v>1149</v>
      </c>
    </row>
    <row r="12" spans="1:8" x14ac:dyDescent="0.2">
      <c r="A12" t="s">
        <v>1150</v>
      </c>
      <c r="D12" s="288" t="s">
        <v>1151</v>
      </c>
      <c r="F12" s="177"/>
    </row>
    <row r="13" spans="1:8" x14ac:dyDescent="0.2">
      <c r="A13" s="166" t="s">
        <v>1152</v>
      </c>
      <c r="D13" s="247" t="s">
        <v>1153</v>
      </c>
    </row>
    <row r="14" spans="1:8" x14ac:dyDescent="0.2">
      <c r="A14" s="166"/>
      <c r="D14" s="166"/>
    </row>
    <row r="15" spans="1:8" x14ac:dyDescent="0.2">
      <c r="A15" s="23" t="s">
        <v>1142</v>
      </c>
      <c r="D15" s="166"/>
    </row>
    <row r="16" spans="1:8" x14ac:dyDescent="0.2">
      <c r="A16" t="s">
        <v>426</v>
      </c>
      <c r="C16" s="39">
        <v>22.8</v>
      </c>
      <c r="D16" s="166"/>
    </row>
    <row r="17" spans="1:8" x14ac:dyDescent="0.2">
      <c r="A17" s="166"/>
      <c r="D17" s="166"/>
    </row>
    <row r="18" spans="1:8" x14ac:dyDescent="0.2">
      <c r="A18" s="23" t="s">
        <v>1158</v>
      </c>
      <c r="D18" s="166"/>
    </row>
    <row r="19" spans="1:8" x14ac:dyDescent="0.2">
      <c r="A19" t="s">
        <v>428</v>
      </c>
      <c r="C19" s="147" t="s">
        <v>429</v>
      </c>
      <c r="D19" s="166"/>
    </row>
    <row r="20" spans="1:8" x14ac:dyDescent="0.2">
      <c r="A20" s="166" t="s">
        <v>1159</v>
      </c>
      <c r="C20" s="247" t="s">
        <v>1160</v>
      </c>
      <c r="D20" s="247" t="s">
        <v>1161</v>
      </c>
      <c r="E20" s="289" t="s">
        <v>1163</v>
      </c>
    </row>
    <row r="21" spans="1:8" x14ac:dyDescent="0.2">
      <c r="A21" s="180"/>
      <c r="C21" s="307"/>
      <c r="D21" s="307"/>
    </row>
    <row r="23" spans="1:8" x14ac:dyDescent="0.2">
      <c r="A23" s="23" t="s">
        <v>1168</v>
      </c>
      <c r="F23" t="s">
        <v>1174</v>
      </c>
    </row>
    <row r="24" spans="1:8" x14ac:dyDescent="0.2">
      <c r="A24" t="s">
        <v>414</v>
      </c>
      <c r="C24" s="39" t="s">
        <v>415</v>
      </c>
      <c r="H24" s="132"/>
    </row>
    <row r="25" spans="1:8" x14ac:dyDescent="0.2">
      <c r="A25" s="180" t="s">
        <v>1172</v>
      </c>
      <c r="C25" s="166" t="s">
        <v>1170</v>
      </c>
    </row>
    <row r="26" spans="1:8" x14ac:dyDescent="0.2">
      <c r="A26" s="180" t="s">
        <v>1173</v>
      </c>
      <c r="C26" s="166" t="s">
        <v>1171</v>
      </c>
    </row>
    <row r="31" spans="1:8" x14ac:dyDescent="0.2">
      <c r="A31" s="23"/>
    </row>
    <row r="32" spans="1:8" x14ac:dyDescent="0.2">
      <c r="A32" s="23"/>
    </row>
    <row r="36" spans="1:7" x14ac:dyDescent="0.2">
      <c r="G36" s="132"/>
    </row>
    <row r="38" spans="1:7" x14ac:dyDescent="0.2">
      <c r="A38" s="23"/>
      <c r="B38" s="23"/>
      <c r="C38" s="23"/>
      <c r="D38" s="23"/>
    </row>
    <row r="39" spans="1:7" x14ac:dyDescent="0.2">
      <c r="C39" s="132"/>
    </row>
    <row r="40" spans="1:7" x14ac:dyDescent="0.2">
      <c r="C40" s="132"/>
    </row>
    <row r="41" spans="1:7" x14ac:dyDescent="0.2">
      <c r="C41" s="132"/>
    </row>
    <row r="42" spans="1:7" x14ac:dyDescent="0.2">
      <c r="C42" s="132"/>
    </row>
  </sheetData>
  <phoneticPr fontId="0" type="noConversion"/>
  <hyperlinks>
    <hyperlink ref="H4" r:id="rId1"/>
  </hyperlinks>
  <pageMargins left="0.78740157499999996" right="0.78740157499999996" top="0.984251969" bottom="0.984251969" header="0.4921259845" footer="0.4921259845"/>
  <pageSetup paperSize="9" orientation="portrait" horizontalDpi="4294967293" verticalDpi="0" r:id="rId2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G4" sqref="G4"/>
    </sheetView>
  </sheetViews>
  <sheetFormatPr baseColWidth="10" defaultRowHeight="12.75" x14ac:dyDescent="0.2"/>
  <cols>
    <col min="1" max="1" width="16.85546875" customWidth="1"/>
    <col min="2" max="3" width="18.140625" bestFit="1" customWidth="1"/>
    <col min="4" max="4" width="15.28515625" customWidth="1"/>
    <col min="6" max="6" width="16.140625" bestFit="1" customWidth="1"/>
  </cols>
  <sheetData>
    <row r="1" spans="1:7" x14ac:dyDescent="0.2">
      <c r="A1" s="166" t="s">
        <v>1119</v>
      </c>
    </row>
    <row r="2" spans="1:7" x14ac:dyDescent="0.2">
      <c r="A2" s="23" t="s">
        <v>1120</v>
      </c>
      <c r="B2" s="58" t="s">
        <v>467</v>
      </c>
      <c r="C2" s="58" t="s">
        <v>883</v>
      </c>
      <c r="D2" s="58"/>
      <c r="E2" s="58" t="s">
        <v>888</v>
      </c>
      <c r="F2" s="58" t="s">
        <v>891</v>
      </c>
      <c r="G2" s="58" t="s">
        <v>918</v>
      </c>
    </row>
    <row r="3" spans="1:7" x14ac:dyDescent="0.2">
      <c r="A3">
        <v>0.47</v>
      </c>
      <c r="B3" s="166" t="s">
        <v>602</v>
      </c>
      <c r="C3" s="166" t="s">
        <v>1117</v>
      </c>
      <c r="E3">
        <v>41</v>
      </c>
      <c r="F3" s="166" t="s">
        <v>980</v>
      </c>
    </row>
    <row r="4" spans="1:7" x14ac:dyDescent="0.2">
      <c r="A4">
        <v>0.41499999999999998</v>
      </c>
      <c r="B4" s="166" t="s">
        <v>1259</v>
      </c>
      <c r="C4" s="166" t="s">
        <v>1283</v>
      </c>
      <c r="G4" s="177" t="s">
        <v>1256</v>
      </c>
    </row>
    <row r="5" spans="1:7" x14ac:dyDescent="0.2">
      <c r="A5">
        <v>0.61</v>
      </c>
      <c r="B5" s="166" t="s">
        <v>1286</v>
      </c>
      <c r="C5" s="166" t="s">
        <v>1287</v>
      </c>
      <c r="E5">
        <v>43</v>
      </c>
      <c r="F5" s="166" t="s">
        <v>980</v>
      </c>
    </row>
    <row r="7" spans="1:7" x14ac:dyDescent="0.2">
      <c r="A7" s="305">
        <f>AVERAGE(A3:A5)</f>
        <v>0.49833333333333335</v>
      </c>
    </row>
    <row r="9" spans="1:7" x14ac:dyDescent="0.2">
      <c r="A9" s="23"/>
    </row>
    <row r="10" spans="1:7" x14ac:dyDescent="0.2">
      <c r="A10" s="23"/>
    </row>
    <row r="11" spans="1:7" x14ac:dyDescent="0.2">
      <c r="A11" s="23" t="s">
        <v>1089</v>
      </c>
    </row>
    <row r="12" spans="1:7" x14ac:dyDescent="0.2">
      <c r="A12" s="20" t="s">
        <v>290</v>
      </c>
      <c r="B12" s="273" t="s">
        <v>348</v>
      </c>
      <c r="C12" s="20" t="s">
        <v>354</v>
      </c>
      <c r="D12" s="273" t="s">
        <v>355</v>
      </c>
      <c r="E12" s="300" t="s">
        <v>1284</v>
      </c>
      <c r="F12" s="75" t="s">
        <v>356</v>
      </c>
    </row>
    <row r="13" spans="1:7" x14ac:dyDescent="0.2">
      <c r="A13" s="22"/>
      <c r="B13" s="274" t="s">
        <v>292</v>
      </c>
      <c r="C13" s="22" t="s">
        <v>292</v>
      </c>
      <c r="D13" s="229" t="s">
        <v>292</v>
      </c>
      <c r="E13" s="70"/>
      <c r="F13" s="65" t="s">
        <v>357</v>
      </c>
    </row>
    <row r="14" spans="1:7" x14ac:dyDescent="0.2">
      <c r="A14" s="21">
        <v>63</v>
      </c>
      <c r="B14" s="275">
        <v>17</v>
      </c>
      <c r="C14" s="21">
        <v>23</v>
      </c>
      <c r="D14" s="275">
        <f>SUM(B14:C14)</f>
        <v>40</v>
      </c>
      <c r="E14" s="100">
        <f>B14/D14</f>
        <v>0.42499999999999999</v>
      </c>
    </row>
    <row r="15" spans="1:7" x14ac:dyDescent="0.2">
      <c r="A15" s="21">
        <v>75</v>
      </c>
      <c r="B15" s="275">
        <v>16</v>
      </c>
      <c r="C15" s="21">
        <v>17</v>
      </c>
      <c r="D15" s="275">
        <f>SUM(B15:C15)</f>
        <v>33</v>
      </c>
      <c r="E15" s="100">
        <f t="shared" ref="E15:E24" si="0">B15/D15</f>
        <v>0.48484848484848486</v>
      </c>
      <c r="F15" s="256" t="s">
        <v>1095</v>
      </c>
    </row>
    <row r="16" spans="1:7" x14ac:dyDescent="0.2">
      <c r="A16" s="21">
        <v>105</v>
      </c>
      <c r="B16" s="275">
        <v>16</v>
      </c>
      <c r="C16" s="21">
        <v>16</v>
      </c>
      <c r="D16" s="275">
        <f t="shared" ref="D16:D24" si="1">SUM(B16:C16)</f>
        <v>32</v>
      </c>
      <c r="E16" s="100">
        <f t="shared" si="0"/>
        <v>0.5</v>
      </c>
      <c r="F16" s="166" t="s">
        <v>1096</v>
      </c>
    </row>
    <row r="17" spans="1:6" x14ac:dyDescent="0.2">
      <c r="A17" s="21">
        <v>208</v>
      </c>
      <c r="B17" s="275">
        <v>20</v>
      </c>
      <c r="C17" s="21">
        <v>21</v>
      </c>
      <c r="D17" s="275">
        <f t="shared" si="1"/>
        <v>41</v>
      </c>
      <c r="E17" s="100">
        <f t="shared" si="0"/>
        <v>0.48780487804878048</v>
      </c>
      <c r="F17" s="195" t="s">
        <v>1103</v>
      </c>
    </row>
    <row r="18" spans="1:6" x14ac:dyDescent="0.2">
      <c r="A18" s="21">
        <v>309</v>
      </c>
      <c r="B18" s="275">
        <v>15</v>
      </c>
      <c r="C18" s="21">
        <v>16</v>
      </c>
      <c r="D18" s="275">
        <f t="shared" si="1"/>
        <v>31</v>
      </c>
      <c r="E18" s="100">
        <f t="shared" si="0"/>
        <v>0.4838709677419355</v>
      </c>
    </row>
    <row r="19" spans="1:6" x14ac:dyDescent="0.2">
      <c r="A19" s="21">
        <v>329</v>
      </c>
      <c r="B19" s="275">
        <v>13</v>
      </c>
      <c r="C19" s="21">
        <v>13</v>
      </c>
      <c r="D19" s="275">
        <f t="shared" si="1"/>
        <v>26</v>
      </c>
      <c r="E19" s="100">
        <f t="shared" si="0"/>
        <v>0.5</v>
      </c>
      <c r="F19" s="301" t="s">
        <v>759</v>
      </c>
    </row>
    <row r="20" spans="1:6" x14ac:dyDescent="0.2">
      <c r="A20" s="21">
        <v>339</v>
      </c>
      <c r="B20" s="275">
        <v>21</v>
      </c>
      <c r="C20" s="21">
        <v>27</v>
      </c>
      <c r="D20" s="275">
        <f t="shared" si="1"/>
        <v>48</v>
      </c>
      <c r="E20" s="100">
        <f t="shared" si="0"/>
        <v>0.4375</v>
      </c>
      <c r="F20" s="302">
        <f>AVERAGE(E14:E24)</f>
        <v>0.47333614578520494</v>
      </c>
    </row>
    <row r="21" spans="1:6" x14ac:dyDescent="0.2">
      <c r="A21" s="21">
        <v>385</v>
      </c>
      <c r="B21" s="275">
        <v>18</v>
      </c>
      <c r="C21" s="21">
        <v>24</v>
      </c>
      <c r="D21" s="275">
        <f t="shared" si="1"/>
        <v>42</v>
      </c>
      <c r="E21" s="100">
        <f t="shared" si="0"/>
        <v>0.42857142857142855</v>
      </c>
    </row>
    <row r="22" spans="1:6" x14ac:dyDescent="0.2">
      <c r="A22" s="21">
        <v>386</v>
      </c>
      <c r="B22" s="275">
        <v>19</v>
      </c>
      <c r="C22" s="21">
        <v>24</v>
      </c>
      <c r="D22" s="275">
        <f t="shared" si="1"/>
        <v>43</v>
      </c>
      <c r="E22" s="100">
        <f t="shared" si="0"/>
        <v>0.44186046511627908</v>
      </c>
    </row>
    <row r="23" spans="1:6" x14ac:dyDescent="0.2">
      <c r="A23" s="21">
        <v>416</v>
      </c>
      <c r="B23" s="275">
        <v>15</v>
      </c>
      <c r="C23" s="21">
        <v>15</v>
      </c>
      <c r="D23" s="275">
        <f t="shared" si="1"/>
        <v>30</v>
      </c>
      <c r="E23" s="100">
        <f t="shared" si="0"/>
        <v>0.5</v>
      </c>
    </row>
    <row r="24" spans="1:6" x14ac:dyDescent="0.2">
      <c r="A24" s="22">
        <v>525</v>
      </c>
      <c r="B24" s="274">
        <v>15</v>
      </c>
      <c r="C24" s="22">
        <v>14</v>
      </c>
      <c r="D24" s="229">
        <f t="shared" si="1"/>
        <v>29</v>
      </c>
      <c r="E24" s="118">
        <f t="shared" si="0"/>
        <v>0.51724137931034486</v>
      </c>
    </row>
    <row r="26" spans="1:6" x14ac:dyDescent="0.2">
      <c r="A26" s="23" t="s">
        <v>1285</v>
      </c>
    </row>
    <row r="27" spans="1:6" x14ac:dyDescent="0.2">
      <c r="A27" s="77"/>
      <c r="B27" s="67" t="s">
        <v>128</v>
      </c>
      <c r="C27" s="68" t="s">
        <v>332</v>
      </c>
      <c r="D27" s="67" t="s">
        <v>333</v>
      </c>
    </row>
    <row r="28" spans="1:6" x14ac:dyDescent="0.2">
      <c r="A28" s="14" t="s">
        <v>331</v>
      </c>
      <c r="B28" s="21">
        <v>135.5</v>
      </c>
      <c r="C28" s="296">
        <v>23.2</v>
      </c>
      <c r="D28" s="21">
        <v>408.5</v>
      </c>
    </row>
    <row r="29" spans="1:6" x14ac:dyDescent="0.2">
      <c r="A29" s="297" t="s">
        <v>447</v>
      </c>
      <c r="B29" s="22">
        <v>222.1</v>
      </c>
      <c r="C29" s="293">
        <v>14</v>
      </c>
      <c r="D29" s="22">
        <v>908.7</v>
      </c>
    </row>
    <row r="30" spans="1:6" x14ac:dyDescent="0.2">
      <c r="A30" s="223" t="s">
        <v>759</v>
      </c>
      <c r="B30" s="231">
        <f>B28/B29</f>
        <v>0.61008554705087803</v>
      </c>
      <c r="C30" s="304">
        <f>C28/C29</f>
        <v>1.657142857142857</v>
      </c>
      <c r="D30" s="303">
        <f>D28/D29</f>
        <v>0.44954330362055683</v>
      </c>
    </row>
    <row r="31" spans="1:6" x14ac:dyDescent="0.2">
      <c r="A31" t="s">
        <v>448</v>
      </c>
    </row>
    <row r="34" spans="1:4" x14ac:dyDescent="0.2">
      <c r="A34" s="23" t="s">
        <v>1255</v>
      </c>
    </row>
    <row r="35" spans="1:4" x14ac:dyDescent="0.2">
      <c r="A35" s="33" t="s">
        <v>1207</v>
      </c>
      <c r="B35" s="35"/>
      <c r="C35" s="221" t="s">
        <v>1276</v>
      </c>
    </row>
    <row r="36" spans="1:4" x14ac:dyDescent="0.2">
      <c r="A36" s="80" t="s">
        <v>1264</v>
      </c>
      <c r="B36" s="3"/>
      <c r="C36" s="8"/>
      <c r="D36" t="s">
        <v>1238</v>
      </c>
    </row>
    <row r="37" spans="1:4" x14ac:dyDescent="0.2">
      <c r="A37" s="213" t="s">
        <v>1215</v>
      </c>
      <c r="B37" s="3"/>
      <c r="C37" s="8" t="s">
        <v>1268</v>
      </c>
      <c r="D37" t="s">
        <v>1239</v>
      </c>
    </row>
    <row r="38" spans="1:4" x14ac:dyDescent="0.2">
      <c r="A38" s="213" t="s">
        <v>1217</v>
      </c>
      <c r="B38" s="3"/>
      <c r="C38" s="8" t="s">
        <v>1269</v>
      </c>
      <c r="D38" t="s">
        <v>1240</v>
      </c>
    </row>
    <row r="39" spans="1:4" x14ac:dyDescent="0.2">
      <c r="A39" s="80" t="s">
        <v>1265</v>
      </c>
      <c r="B39" s="3"/>
      <c r="C39" s="8"/>
      <c r="D39" t="s">
        <v>1241</v>
      </c>
    </row>
    <row r="40" spans="1:4" x14ac:dyDescent="0.2">
      <c r="A40" s="213" t="s">
        <v>1215</v>
      </c>
      <c r="B40" s="3"/>
      <c r="C40" s="8" t="s">
        <v>1270</v>
      </c>
      <c r="D40" t="s">
        <v>1277</v>
      </c>
    </row>
    <row r="41" spans="1:4" x14ac:dyDescent="0.2">
      <c r="A41" s="213" t="s">
        <v>1217</v>
      </c>
      <c r="B41" s="3"/>
      <c r="C41" s="8" t="s">
        <v>1271</v>
      </c>
      <c r="D41" t="s">
        <v>1278</v>
      </c>
    </row>
    <row r="42" spans="1:4" x14ac:dyDescent="0.2">
      <c r="A42" s="80" t="s">
        <v>1266</v>
      </c>
      <c r="B42" s="3"/>
      <c r="C42" s="8"/>
      <c r="D42" t="s">
        <v>1246</v>
      </c>
    </row>
    <row r="43" spans="1:4" x14ac:dyDescent="0.2">
      <c r="A43" s="213" t="s">
        <v>1215</v>
      </c>
      <c r="B43" s="3"/>
      <c r="C43" s="218" t="s">
        <v>1272</v>
      </c>
      <c r="D43" t="s">
        <v>1279</v>
      </c>
    </row>
    <row r="44" spans="1:4" x14ac:dyDescent="0.2">
      <c r="A44" s="213" t="s">
        <v>1217</v>
      </c>
      <c r="B44" s="3"/>
      <c r="C44" s="218" t="s">
        <v>1273</v>
      </c>
      <c r="D44" t="s">
        <v>1280</v>
      </c>
    </row>
    <row r="45" spans="1:4" x14ac:dyDescent="0.2">
      <c r="A45" s="80" t="s">
        <v>1267</v>
      </c>
      <c r="B45" s="3"/>
      <c r="C45" s="8"/>
    </row>
    <row r="46" spans="1:4" x14ac:dyDescent="0.2">
      <c r="A46" s="213" t="s">
        <v>1215</v>
      </c>
      <c r="B46" s="3"/>
      <c r="C46" s="8" t="s">
        <v>1274</v>
      </c>
      <c r="D46" s="166" t="s">
        <v>1281</v>
      </c>
    </row>
    <row r="47" spans="1:4" x14ac:dyDescent="0.2">
      <c r="A47" s="232" t="s">
        <v>1217</v>
      </c>
      <c r="B47" s="5"/>
      <c r="C47" s="9" t="s">
        <v>1275</v>
      </c>
    </row>
    <row r="48" spans="1:4" x14ac:dyDescent="0.2">
      <c r="D48" s="247" t="s">
        <v>1282</v>
      </c>
    </row>
  </sheetData>
  <phoneticPr fontId="0" type="noConversion"/>
  <hyperlinks>
    <hyperlink ref="G4" r:id="rId1"/>
  </hyperlinks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5"/>
  <sheetViews>
    <sheetView workbookViewId="0">
      <selection activeCell="E36" sqref="E36"/>
    </sheetView>
  </sheetViews>
  <sheetFormatPr baseColWidth="10" defaultRowHeight="12.75" x14ac:dyDescent="0.2"/>
  <cols>
    <col min="1" max="1" width="11.7109375" bestFit="1" customWidth="1"/>
  </cols>
  <sheetData>
    <row r="1" spans="1:1" x14ac:dyDescent="0.2">
      <c r="A1" s="58" t="s">
        <v>896</v>
      </c>
    </row>
    <row r="2" spans="1:1" x14ac:dyDescent="0.2">
      <c r="A2" s="55">
        <v>3</v>
      </c>
    </row>
    <row r="5" spans="1:1" x14ac:dyDescent="0.2">
      <c r="A5" s="180" t="s">
        <v>897</v>
      </c>
    </row>
  </sheetData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L28" sqref="L28"/>
    </sheetView>
  </sheetViews>
  <sheetFormatPr baseColWidth="10" defaultRowHeight="12.75" x14ac:dyDescent="0.2"/>
  <cols>
    <col min="2" max="2" width="14" bestFit="1" customWidth="1"/>
    <col min="3" max="3" width="14.140625" customWidth="1"/>
    <col min="9" max="9" width="13.85546875" bestFit="1" customWidth="1"/>
  </cols>
  <sheetData>
    <row r="1" spans="1:9" x14ac:dyDescent="0.2">
      <c r="A1" s="166" t="s">
        <v>1113</v>
      </c>
    </row>
    <row r="3" spans="1:9" x14ac:dyDescent="0.2">
      <c r="A3" s="23" t="s">
        <v>1089</v>
      </c>
    </row>
    <row r="4" spans="1:9" x14ac:dyDescent="0.2">
      <c r="A4" s="20" t="s">
        <v>290</v>
      </c>
      <c r="B4" s="271" t="s">
        <v>1114</v>
      </c>
    </row>
    <row r="5" spans="1:9" x14ac:dyDescent="0.2">
      <c r="A5" s="22"/>
      <c r="B5" s="185" t="s">
        <v>778</v>
      </c>
      <c r="H5" s="23" t="s">
        <v>1101</v>
      </c>
      <c r="I5" s="23" t="s">
        <v>980</v>
      </c>
    </row>
    <row r="6" spans="1:9" x14ac:dyDescent="0.2">
      <c r="A6" s="21">
        <v>63</v>
      </c>
      <c r="B6" s="21">
        <v>0.16</v>
      </c>
      <c r="C6" s="256" t="s">
        <v>1095</v>
      </c>
    </row>
    <row r="7" spans="1:9" x14ac:dyDescent="0.2">
      <c r="A7" s="21">
        <v>75</v>
      </c>
      <c r="B7" s="21">
        <v>0.17</v>
      </c>
      <c r="C7" s="166" t="s">
        <v>1096</v>
      </c>
    </row>
    <row r="8" spans="1:9" x14ac:dyDescent="0.2">
      <c r="A8" s="21">
        <v>105</v>
      </c>
      <c r="B8" s="21">
        <v>0.23</v>
      </c>
      <c r="C8" s="195" t="s">
        <v>1103</v>
      </c>
    </row>
    <row r="9" spans="1:9" x14ac:dyDescent="0.2">
      <c r="A9" s="21">
        <v>208</v>
      </c>
      <c r="B9" s="21">
        <v>0.15</v>
      </c>
    </row>
    <row r="10" spans="1:9" x14ac:dyDescent="0.2">
      <c r="A10" s="21">
        <v>309</v>
      </c>
      <c r="B10" s="21">
        <v>0.14000000000000001</v>
      </c>
    </row>
    <row r="11" spans="1:9" x14ac:dyDescent="0.2">
      <c r="A11" s="21">
        <v>329</v>
      </c>
      <c r="B11" s="21">
        <v>0.28999999999999998</v>
      </c>
    </row>
    <row r="12" spans="1:9" x14ac:dyDescent="0.2">
      <c r="A12" s="21">
        <v>339</v>
      </c>
      <c r="B12" s="21">
        <v>0.15</v>
      </c>
    </row>
    <row r="13" spans="1:9" x14ac:dyDescent="0.2">
      <c r="A13" s="21">
        <v>385</v>
      </c>
      <c r="B13" s="21">
        <v>0.15</v>
      </c>
    </row>
    <row r="14" spans="1:9" x14ac:dyDescent="0.2">
      <c r="A14" s="21">
        <v>386</v>
      </c>
      <c r="B14" s="21">
        <v>0.17</v>
      </c>
    </row>
    <row r="15" spans="1:9" x14ac:dyDescent="0.2">
      <c r="A15" s="21">
        <v>416</v>
      </c>
      <c r="B15" s="21">
        <v>0.17</v>
      </c>
    </row>
    <row r="16" spans="1:9" x14ac:dyDescent="0.2">
      <c r="A16" s="22">
        <v>525</v>
      </c>
      <c r="B16" s="22">
        <v>0.19</v>
      </c>
    </row>
    <row r="18" spans="1:9" x14ac:dyDescent="0.2">
      <c r="A18" s="23" t="s">
        <v>1128</v>
      </c>
    </row>
    <row r="20" spans="1:9" x14ac:dyDescent="0.2">
      <c r="A20" s="250" t="s">
        <v>290</v>
      </c>
      <c r="B20" s="271" t="s">
        <v>1125</v>
      </c>
      <c r="C20" s="186" t="s">
        <v>1125</v>
      </c>
      <c r="H20" s="23" t="s">
        <v>262</v>
      </c>
      <c r="I20" s="23" t="s">
        <v>980</v>
      </c>
    </row>
    <row r="21" spans="1:9" x14ac:dyDescent="0.2">
      <c r="A21" s="252"/>
      <c r="B21" s="185" t="s">
        <v>1126</v>
      </c>
      <c r="C21" s="187" t="s">
        <v>1127</v>
      </c>
    </row>
    <row r="22" spans="1:9" x14ac:dyDescent="0.2">
      <c r="A22" s="63" t="s">
        <v>293</v>
      </c>
      <c r="B22" s="21">
        <v>0.1</v>
      </c>
      <c r="C22" s="16">
        <v>0.34</v>
      </c>
      <c r="D22" s="195" t="s">
        <v>1103</v>
      </c>
    </row>
    <row r="23" spans="1:9" x14ac:dyDescent="0.2">
      <c r="A23" s="63" t="s">
        <v>294</v>
      </c>
      <c r="B23" s="21">
        <v>0.19</v>
      </c>
      <c r="C23" s="16">
        <v>0.4</v>
      </c>
    </row>
    <row r="24" spans="1:9" x14ac:dyDescent="0.2">
      <c r="A24" s="63" t="s">
        <v>295</v>
      </c>
      <c r="B24" s="21">
        <v>0.21</v>
      </c>
      <c r="C24" s="16">
        <v>0.51</v>
      </c>
    </row>
    <row r="25" spans="1:9" x14ac:dyDescent="0.2">
      <c r="A25" s="63" t="s">
        <v>296</v>
      </c>
      <c r="B25" s="21">
        <v>0.1</v>
      </c>
      <c r="C25" s="16">
        <v>0.27</v>
      </c>
    </row>
    <row r="26" spans="1:9" x14ac:dyDescent="0.2">
      <c r="A26" s="63" t="s">
        <v>297</v>
      </c>
      <c r="B26" s="21">
        <v>0.17</v>
      </c>
      <c r="C26" s="16">
        <v>0.45</v>
      </c>
    </row>
    <row r="27" spans="1:9" x14ac:dyDescent="0.2">
      <c r="A27" s="63" t="s">
        <v>298</v>
      </c>
      <c r="B27" s="21">
        <v>0.17</v>
      </c>
      <c r="C27" s="16">
        <v>0.39</v>
      </c>
    </row>
    <row r="28" spans="1:9" x14ac:dyDescent="0.2">
      <c r="A28" s="63" t="s">
        <v>299</v>
      </c>
      <c r="B28" s="21">
        <v>0.09</v>
      </c>
      <c r="C28" s="16">
        <v>0.3</v>
      </c>
    </row>
    <row r="29" spans="1:9" x14ac:dyDescent="0.2">
      <c r="A29" s="63" t="s">
        <v>300</v>
      </c>
      <c r="B29" s="21">
        <v>0.11</v>
      </c>
      <c r="C29" s="16">
        <v>0.55000000000000004</v>
      </c>
    </row>
    <row r="30" spans="1:9" x14ac:dyDescent="0.2">
      <c r="A30" s="64" t="s">
        <v>301</v>
      </c>
      <c r="B30" s="22">
        <v>0.26</v>
      </c>
      <c r="C30" s="249">
        <v>0.5</v>
      </c>
    </row>
  </sheetData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selection activeCell="B7" sqref="B7"/>
    </sheetView>
  </sheetViews>
  <sheetFormatPr baseColWidth="10" defaultRowHeight="12.75" x14ac:dyDescent="0.2"/>
  <cols>
    <col min="2" max="2" width="16.28515625" customWidth="1"/>
    <col min="3" max="3" width="17.5703125" customWidth="1"/>
    <col min="4" max="4" width="18.85546875" customWidth="1"/>
    <col min="6" max="6" width="16.140625" bestFit="1" customWidth="1"/>
    <col min="7" max="7" width="13.42578125" customWidth="1"/>
    <col min="8" max="8" width="13.5703125" bestFit="1" customWidth="1"/>
    <col min="9" max="9" width="13" bestFit="1" customWidth="1"/>
  </cols>
  <sheetData>
    <row r="1" spans="1:11" x14ac:dyDescent="0.2">
      <c r="A1" t="s">
        <v>289</v>
      </c>
    </row>
    <row r="2" spans="1:11" x14ac:dyDescent="0.2">
      <c r="A2" s="58" t="s">
        <v>1121</v>
      </c>
      <c r="B2" s="58" t="s">
        <v>467</v>
      </c>
      <c r="C2" s="58" t="s">
        <v>883</v>
      </c>
      <c r="D2" s="58"/>
      <c r="E2" s="58" t="s">
        <v>888</v>
      </c>
      <c r="F2" s="58" t="s">
        <v>891</v>
      </c>
      <c r="G2" s="58" t="s">
        <v>918</v>
      </c>
    </row>
    <row r="3" spans="1:11" x14ac:dyDescent="0.2">
      <c r="A3" s="55">
        <v>0.17</v>
      </c>
      <c r="B3" s="166" t="s">
        <v>602</v>
      </c>
      <c r="C3" s="166" t="s">
        <v>1117</v>
      </c>
      <c r="E3" s="55">
        <v>41</v>
      </c>
      <c r="F3" s="182" t="s">
        <v>980</v>
      </c>
    </row>
    <row r="4" spans="1:11" x14ac:dyDescent="0.2">
      <c r="A4" s="182" t="s">
        <v>1550</v>
      </c>
      <c r="B4" s="166" t="s">
        <v>1082</v>
      </c>
      <c r="C4" s="166" t="s">
        <v>1123</v>
      </c>
      <c r="E4" s="55">
        <v>49</v>
      </c>
      <c r="F4" s="182" t="s">
        <v>980</v>
      </c>
    </row>
    <row r="5" spans="1:11" x14ac:dyDescent="0.2">
      <c r="E5" s="55"/>
    </row>
    <row r="8" spans="1:11" x14ac:dyDescent="0.2">
      <c r="G8" s="3"/>
    </row>
    <row r="9" spans="1:11" ht="15" x14ac:dyDescent="0.25">
      <c r="G9" s="278"/>
    </row>
    <row r="10" spans="1:11" ht="15" x14ac:dyDescent="0.25">
      <c r="A10" s="23"/>
      <c r="F10" s="23"/>
      <c r="G10" s="278"/>
    </row>
    <row r="11" spans="1:11" x14ac:dyDescent="0.2">
      <c r="A11" s="23" t="s">
        <v>1128</v>
      </c>
      <c r="G11" s="3"/>
    </row>
    <row r="12" spans="1:11" ht="14.25" customHeight="1" x14ac:dyDescent="0.2">
      <c r="A12" t="s">
        <v>302</v>
      </c>
      <c r="F12" t="s">
        <v>303</v>
      </c>
    </row>
    <row r="13" spans="1:11" x14ac:dyDescent="0.2">
      <c r="A13" s="11" t="s">
        <v>290</v>
      </c>
      <c r="B13" s="269" t="s">
        <v>97</v>
      </c>
      <c r="C13" s="273" t="s">
        <v>291</v>
      </c>
      <c r="D13" s="269" t="s">
        <v>1527</v>
      </c>
      <c r="E13" s="55"/>
      <c r="F13" s="11" t="s">
        <v>290</v>
      </c>
      <c r="G13" s="269" t="s">
        <v>97</v>
      </c>
      <c r="H13" s="273" t="s">
        <v>291</v>
      </c>
      <c r="I13" s="228" t="s">
        <v>1528</v>
      </c>
      <c r="J13" s="29" t="s">
        <v>1122</v>
      </c>
      <c r="K13" s="62"/>
    </row>
    <row r="14" spans="1:11" x14ac:dyDescent="0.2">
      <c r="A14" s="17"/>
      <c r="B14" s="229" t="s">
        <v>98</v>
      </c>
      <c r="C14" s="274" t="s">
        <v>292</v>
      </c>
      <c r="D14" s="229"/>
      <c r="E14" s="55"/>
      <c r="F14" s="17"/>
      <c r="G14" s="229" t="s">
        <v>98</v>
      </c>
      <c r="H14" s="274" t="s">
        <v>292</v>
      </c>
      <c r="I14" s="262" t="s">
        <v>807</v>
      </c>
      <c r="J14" s="195" t="s">
        <v>1124</v>
      </c>
    </row>
    <row r="15" spans="1:11" x14ac:dyDescent="0.2">
      <c r="A15" s="63" t="s">
        <v>293</v>
      </c>
      <c r="B15" s="270">
        <v>208</v>
      </c>
      <c r="C15" s="275">
        <v>80</v>
      </c>
      <c r="D15" s="230">
        <f>C15/B15</f>
        <v>0.38461538461538464</v>
      </c>
      <c r="E15" s="55"/>
      <c r="F15" s="63" t="s">
        <v>293</v>
      </c>
      <c r="G15" s="269">
        <v>141</v>
      </c>
      <c r="H15" s="275">
        <v>155</v>
      </c>
      <c r="I15" s="230">
        <f>H15/G15</f>
        <v>1.0992907801418439</v>
      </c>
      <c r="J15" s="246" t="s">
        <v>1129</v>
      </c>
      <c r="K15" s="3"/>
    </row>
    <row r="16" spans="1:11" x14ac:dyDescent="0.2">
      <c r="A16" s="63" t="s">
        <v>294</v>
      </c>
      <c r="B16" s="270">
        <v>176</v>
      </c>
      <c r="C16" s="275">
        <v>60</v>
      </c>
      <c r="D16" s="230">
        <f t="shared" ref="D16:D24" si="0">C16/B16</f>
        <v>0.34090909090909088</v>
      </c>
      <c r="E16" s="55"/>
      <c r="F16" s="63" t="s">
        <v>294</v>
      </c>
      <c r="G16" s="270">
        <v>103</v>
      </c>
      <c r="H16" s="275">
        <v>62</v>
      </c>
      <c r="I16" s="230">
        <f t="shared" ref="I16:I24" si="1">H16/G16</f>
        <v>0.60194174757281549</v>
      </c>
    </row>
    <row r="17" spans="1:9" x14ac:dyDescent="0.2">
      <c r="A17" s="63" t="s">
        <v>295</v>
      </c>
      <c r="B17" s="270">
        <v>162</v>
      </c>
      <c r="C17" s="275">
        <v>56</v>
      </c>
      <c r="D17" s="230">
        <f t="shared" si="0"/>
        <v>0.34567901234567899</v>
      </c>
      <c r="E17" s="55"/>
      <c r="F17" s="63" t="s">
        <v>295</v>
      </c>
      <c r="G17" s="270">
        <v>88</v>
      </c>
      <c r="H17" s="275">
        <v>47</v>
      </c>
      <c r="I17" s="230">
        <f t="shared" si="1"/>
        <v>0.53409090909090906</v>
      </c>
    </row>
    <row r="18" spans="1:9" x14ac:dyDescent="0.2">
      <c r="A18" s="63" t="s">
        <v>296</v>
      </c>
      <c r="B18" s="270">
        <v>177</v>
      </c>
      <c r="C18" s="275">
        <v>63</v>
      </c>
      <c r="D18" s="230">
        <f t="shared" si="0"/>
        <v>0.3559322033898305</v>
      </c>
      <c r="E18" s="55"/>
      <c r="F18" s="63" t="s">
        <v>296</v>
      </c>
      <c r="G18" s="270">
        <v>113</v>
      </c>
      <c r="H18" s="275">
        <v>110</v>
      </c>
      <c r="I18" s="230">
        <f t="shared" si="1"/>
        <v>0.97345132743362828</v>
      </c>
    </row>
    <row r="19" spans="1:9" x14ac:dyDescent="0.2">
      <c r="A19" s="63" t="s">
        <v>297</v>
      </c>
      <c r="B19" s="270">
        <v>178</v>
      </c>
      <c r="C19" s="275">
        <v>51</v>
      </c>
      <c r="D19" s="230">
        <f t="shared" si="0"/>
        <v>0.28651685393258425</v>
      </c>
      <c r="E19" s="55"/>
      <c r="F19" s="63" t="s">
        <v>297</v>
      </c>
      <c r="G19" s="270">
        <v>101</v>
      </c>
      <c r="H19" s="275">
        <v>52</v>
      </c>
      <c r="I19" s="230">
        <f t="shared" si="1"/>
        <v>0.51485148514851486</v>
      </c>
    </row>
    <row r="20" spans="1:9" x14ac:dyDescent="0.2">
      <c r="A20" s="63" t="s">
        <v>298</v>
      </c>
      <c r="B20" s="270">
        <v>179</v>
      </c>
      <c r="C20" s="275">
        <v>61</v>
      </c>
      <c r="D20" s="230">
        <f t="shared" si="0"/>
        <v>0.34078212290502791</v>
      </c>
      <c r="E20" s="55"/>
      <c r="F20" s="63" t="s">
        <v>298</v>
      </c>
      <c r="G20" s="270">
        <v>137</v>
      </c>
      <c r="H20" s="275">
        <v>81</v>
      </c>
      <c r="I20" s="230">
        <f t="shared" si="1"/>
        <v>0.59124087591240881</v>
      </c>
    </row>
    <row r="21" spans="1:9" x14ac:dyDescent="0.2">
      <c r="A21" s="63" t="s">
        <v>299</v>
      </c>
      <c r="B21" s="270">
        <v>210</v>
      </c>
      <c r="C21" s="275">
        <v>77</v>
      </c>
      <c r="D21" s="230">
        <f t="shared" si="0"/>
        <v>0.36666666666666664</v>
      </c>
      <c r="E21" s="55"/>
      <c r="F21" s="63" t="s">
        <v>299</v>
      </c>
      <c r="G21" s="270">
        <v>144</v>
      </c>
      <c r="H21" s="275">
        <v>154</v>
      </c>
      <c r="I21" s="230">
        <f t="shared" si="1"/>
        <v>1.0694444444444444</v>
      </c>
    </row>
    <row r="22" spans="1:9" x14ac:dyDescent="0.2">
      <c r="A22" s="63" t="s">
        <v>300</v>
      </c>
      <c r="B22" s="270">
        <v>212</v>
      </c>
      <c r="C22" s="275">
        <v>72</v>
      </c>
      <c r="D22" s="230">
        <f t="shared" si="0"/>
        <v>0.33962264150943394</v>
      </c>
      <c r="E22" s="55"/>
      <c r="F22" s="63" t="s">
        <v>300</v>
      </c>
      <c r="G22" s="270">
        <v>111</v>
      </c>
      <c r="H22" s="275">
        <v>117</v>
      </c>
      <c r="I22" s="230">
        <f t="shared" si="1"/>
        <v>1.0540540540540539</v>
      </c>
    </row>
    <row r="23" spans="1:9" x14ac:dyDescent="0.2">
      <c r="A23" s="63" t="s">
        <v>301</v>
      </c>
      <c r="B23" s="270">
        <v>118</v>
      </c>
      <c r="C23" s="275">
        <v>35</v>
      </c>
      <c r="D23" s="230">
        <f t="shared" si="0"/>
        <v>0.29661016949152541</v>
      </c>
      <c r="E23" s="55"/>
      <c r="F23" s="63" t="s">
        <v>301</v>
      </c>
      <c r="G23" s="270">
        <v>86</v>
      </c>
      <c r="H23" s="275">
        <v>45</v>
      </c>
      <c r="I23" s="230">
        <f t="shared" si="1"/>
        <v>0.52325581395348841</v>
      </c>
    </row>
    <row r="24" spans="1:9" x14ac:dyDescent="0.2">
      <c r="A24" s="396" t="s">
        <v>759</v>
      </c>
      <c r="B24" s="276">
        <v>180</v>
      </c>
      <c r="C24" s="277">
        <v>61.66</v>
      </c>
      <c r="D24" s="242">
        <f t="shared" si="0"/>
        <v>0.34255555555555556</v>
      </c>
      <c r="E24" s="55"/>
      <c r="F24" s="77"/>
      <c r="G24" s="276">
        <v>113.77</v>
      </c>
      <c r="H24" s="277">
        <v>91.44</v>
      </c>
      <c r="I24" s="242">
        <f t="shared" si="1"/>
        <v>0.80372681726289885</v>
      </c>
    </row>
    <row r="25" spans="1:9" x14ac:dyDescent="0.2">
      <c r="A25" s="76"/>
      <c r="B25" s="15"/>
      <c r="C25" s="15"/>
      <c r="D25" s="55"/>
      <c r="E25" s="15"/>
      <c r="F25" s="15"/>
      <c r="G25" s="15"/>
      <c r="H25" s="55"/>
    </row>
    <row r="26" spans="1:9" x14ac:dyDescent="0.2">
      <c r="A26" s="61"/>
    </row>
    <row r="27" spans="1:9" x14ac:dyDescent="0.2">
      <c r="A27" s="23"/>
    </row>
    <row r="28" spans="1:9" x14ac:dyDescent="0.2">
      <c r="A28" s="23"/>
    </row>
    <row r="29" spans="1:9" x14ac:dyDescent="0.2">
      <c r="A29" s="23" t="s">
        <v>1089</v>
      </c>
    </row>
    <row r="30" spans="1:9" x14ac:dyDescent="0.2">
      <c r="A30" s="376" t="s">
        <v>290</v>
      </c>
      <c r="B30" s="269" t="s">
        <v>347</v>
      </c>
      <c r="C30" s="398" t="s">
        <v>355</v>
      </c>
      <c r="D30" s="228" t="s">
        <v>1528</v>
      </c>
      <c r="E30" t="s">
        <v>346</v>
      </c>
    </row>
    <row r="31" spans="1:9" x14ac:dyDescent="0.2">
      <c r="A31" s="297"/>
      <c r="B31" s="229" t="s">
        <v>98</v>
      </c>
      <c r="C31" s="399" t="s">
        <v>292</v>
      </c>
      <c r="D31" s="262" t="s">
        <v>807</v>
      </c>
      <c r="E31" t="s">
        <v>358</v>
      </c>
    </row>
    <row r="32" spans="1:9" x14ac:dyDescent="0.2">
      <c r="A32" s="14">
        <v>63</v>
      </c>
      <c r="B32" s="270">
        <v>225</v>
      </c>
      <c r="C32" s="400">
        <v>40</v>
      </c>
      <c r="D32" s="230">
        <f>C32/B32</f>
        <v>0.17777777777777778</v>
      </c>
    </row>
    <row r="33" spans="1:5" x14ac:dyDescent="0.2">
      <c r="A33" s="14">
        <v>75</v>
      </c>
      <c r="B33" s="270">
        <v>198</v>
      </c>
      <c r="C33" s="400">
        <v>33</v>
      </c>
      <c r="D33" s="230">
        <f t="shared" ref="D33:D42" si="2">C33/B33</f>
        <v>0.16666666666666666</v>
      </c>
      <c r="E33" s="256" t="s">
        <v>1095</v>
      </c>
    </row>
    <row r="34" spans="1:5" x14ac:dyDescent="0.2">
      <c r="A34" s="14">
        <v>105</v>
      </c>
      <c r="B34" s="270">
        <v>197</v>
      </c>
      <c r="C34" s="400">
        <v>32</v>
      </c>
      <c r="D34" s="230">
        <f t="shared" si="2"/>
        <v>0.16243654822335024</v>
      </c>
      <c r="E34" s="166" t="s">
        <v>1096</v>
      </c>
    </row>
    <row r="35" spans="1:5" x14ac:dyDescent="0.2">
      <c r="A35" s="14">
        <v>208</v>
      </c>
      <c r="B35" s="270">
        <v>222</v>
      </c>
      <c r="C35" s="400">
        <v>41</v>
      </c>
      <c r="D35" s="230">
        <f t="shared" si="2"/>
        <v>0.18468468468468469</v>
      </c>
      <c r="E35" s="195" t="s">
        <v>1103</v>
      </c>
    </row>
    <row r="36" spans="1:5" x14ac:dyDescent="0.2">
      <c r="A36" s="14">
        <v>309</v>
      </c>
      <c r="B36" s="270">
        <v>202</v>
      </c>
      <c r="C36" s="400">
        <v>31</v>
      </c>
      <c r="D36" s="230">
        <f t="shared" si="2"/>
        <v>0.15346534653465346</v>
      </c>
    </row>
    <row r="37" spans="1:5" x14ac:dyDescent="0.2">
      <c r="A37" s="14">
        <v>329</v>
      </c>
      <c r="B37" s="270">
        <v>153</v>
      </c>
      <c r="C37" s="400">
        <v>26</v>
      </c>
      <c r="D37" s="230">
        <f t="shared" si="2"/>
        <v>0.16993464052287582</v>
      </c>
    </row>
    <row r="38" spans="1:5" x14ac:dyDescent="0.2">
      <c r="A38" s="14">
        <v>339</v>
      </c>
      <c r="B38" s="270">
        <v>243</v>
      </c>
      <c r="C38" s="400">
        <v>48</v>
      </c>
      <c r="D38" s="230">
        <f t="shared" si="2"/>
        <v>0.19753086419753085</v>
      </c>
    </row>
    <row r="39" spans="1:5" x14ac:dyDescent="0.2">
      <c r="A39" s="14">
        <v>385</v>
      </c>
      <c r="B39" s="270">
        <v>250</v>
      </c>
      <c r="C39" s="400">
        <v>42</v>
      </c>
      <c r="D39" s="230">
        <f t="shared" si="2"/>
        <v>0.16800000000000001</v>
      </c>
    </row>
    <row r="40" spans="1:5" x14ac:dyDescent="0.2">
      <c r="A40" s="14">
        <v>386</v>
      </c>
      <c r="B40" s="270">
        <v>239</v>
      </c>
      <c r="C40" s="400">
        <v>43</v>
      </c>
      <c r="D40" s="230">
        <f t="shared" si="2"/>
        <v>0.1799163179916318</v>
      </c>
    </row>
    <row r="41" spans="1:5" x14ac:dyDescent="0.2">
      <c r="A41" s="14">
        <v>416</v>
      </c>
      <c r="B41" s="270">
        <v>199</v>
      </c>
      <c r="C41" s="400">
        <v>30</v>
      </c>
      <c r="D41" s="230">
        <f t="shared" si="2"/>
        <v>0.15075376884422109</v>
      </c>
    </row>
    <row r="42" spans="1:5" x14ac:dyDescent="0.2">
      <c r="A42" s="297">
        <v>525</v>
      </c>
      <c r="B42" s="229">
        <v>180</v>
      </c>
      <c r="C42" s="399">
        <v>29</v>
      </c>
      <c r="D42" s="230">
        <f t="shared" si="2"/>
        <v>0.16111111111111112</v>
      </c>
    </row>
    <row r="43" spans="1:5" x14ac:dyDescent="0.2">
      <c r="A43" s="166" t="s">
        <v>759</v>
      </c>
      <c r="B43" s="397">
        <f>AVERAGE(B32:B42)</f>
        <v>209.81818181818181</v>
      </c>
      <c r="C43" s="401">
        <f>AVERAGE(C32:C42)</f>
        <v>35.909090909090907</v>
      </c>
      <c r="D43" s="242">
        <f>C43/B43</f>
        <v>0.17114384748700173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B11" sqref="B11"/>
    </sheetView>
  </sheetViews>
  <sheetFormatPr baseColWidth="10" defaultRowHeight="12.75" x14ac:dyDescent="0.2"/>
  <cols>
    <col min="2" max="2" width="16.140625" customWidth="1"/>
    <col min="3" max="3" width="16.5703125" customWidth="1"/>
    <col min="4" max="4" width="14.85546875" customWidth="1"/>
  </cols>
  <sheetData>
    <row r="1" spans="1:5" x14ac:dyDescent="0.2">
      <c r="A1" s="23" t="s">
        <v>443</v>
      </c>
    </row>
    <row r="3" spans="1:5" x14ac:dyDescent="0.2">
      <c r="A3" t="s">
        <v>94</v>
      </c>
    </row>
    <row r="4" spans="1:5" x14ac:dyDescent="0.2">
      <c r="A4" t="s">
        <v>444</v>
      </c>
    </row>
    <row r="6" spans="1:5" x14ac:dyDescent="0.2">
      <c r="A6" t="s">
        <v>95</v>
      </c>
    </row>
    <row r="9" spans="1:5" x14ac:dyDescent="0.2">
      <c r="A9" s="23" t="s">
        <v>118</v>
      </c>
    </row>
    <row r="10" spans="1:5" x14ac:dyDescent="0.2">
      <c r="A10" s="23" t="s">
        <v>450</v>
      </c>
    </row>
    <row r="12" spans="1:5" x14ac:dyDescent="0.2">
      <c r="A12" t="s">
        <v>119</v>
      </c>
    </row>
    <row r="14" spans="1:5" x14ac:dyDescent="0.2">
      <c r="A14" t="s">
        <v>120</v>
      </c>
    </row>
    <row r="16" spans="1:5" x14ac:dyDescent="0.2">
      <c r="A16" s="20" t="s">
        <v>124</v>
      </c>
      <c r="B16" s="12" t="s">
        <v>121</v>
      </c>
      <c r="C16" s="20" t="s">
        <v>122</v>
      </c>
      <c r="D16" s="13" t="s">
        <v>123</v>
      </c>
      <c r="E16" t="s">
        <v>125</v>
      </c>
    </row>
    <row r="17" spans="1:4" x14ac:dyDescent="0.2">
      <c r="A17" s="21">
        <v>0</v>
      </c>
      <c r="B17" s="15">
        <v>3.8</v>
      </c>
      <c r="C17" s="21">
        <v>26</v>
      </c>
      <c r="D17" s="16">
        <v>10</v>
      </c>
    </row>
    <row r="18" spans="1:4" x14ac:dyDescent="0.2">
      <c r="A18" s="21">
        <v>0.25</v>
      </c>
      <c r="B18" s="15">
        <v>4</v>
      </c>
      <c r="C18" s="21">
        <v>52.6</v>
      </c>
      <c r="D18" s="16">
        <v>4.4000000000000004</v>
      </c>
    </row>
    <row r="19" spans="1:4" x14ac:dyDescent="0.2">
      <c r="A19" s="21">
        <v>1</v>
      </c>
      <c r="B19" s="15">
        <v>2.2999999999999998</v>
      </c>
      <c r="C19" s="21">
        <v>7.9</v>
      </c>
      <c r="D19" s="16">
        <v>4.3</v>
      </c>
    </row>
    <row r="20" spans="1:4" x14ac:dyDescent="0.2">
      <c r="A20" s="21">
        <v>1.5</v>
      </c>
      <c r="B20" s="15">
        <v>2.6</v>
      </c>
      <c r="C20" s="21">
        <v>13.7</v>
      </c>
      <c r="D20" s="16">
        <v>3.2</v>
      </c>
    </row>
    <row r="21" spans="1:4" x14ac:dyDescent="0.2">
      <c r="A21" s="22">
        <v>2</v>
      </c>
      <c r="B21" s="18">
        <v>2.6</v>
      </c>
      <c r="C21" s="22">
        <v>14.6</v>
      </c>
      <c r="D21" s="19">
        <v>3.9</v>
      </c>
    </row>
    <row r="23" spans="1:4" x14ac:dyDescent="0.2">
      <c r="A23" t="s">
        <v>126</v>
      </c>
    </row>
    <row r="24" spans="1:4" x14ac:dyDescent="0.2">
      <c r="A24" t="s">
        <v>127</v>
      </c>
    </row>
    <row r="26" spans="1:4" x14ac:dyDescent="0.2">
      <c r="A26" s="20" t="s">
        <v>124</v>
      </c>
      <c r="B26" s="12" t="s">
        <v>131</v>
      </c>
      <c r="C26" s="20" t="s">
        <v>130</v>
      </c>
      <c r="D26" s="13" t="s">
        <v>129</v>
      </c>
    </row>
    <row r="27" spans="1:4" x14ac:dyDescent="0.2">
      <c r="A27" s="21"/>
      <c r="B27" s="15" t="s">
        <v>128</v>
      </c>
      <c r="C27" s="21" t="s">
        <v>128</v>
      </c>
      <c r="D27" s="16"/>
    </row>
    <row r="28" spans="1:4" x14ac:dyDescent="0.2">
      <c r="A28" s="21">
        <v>0</v>
      </c>
      <c r="B28" s="15">
        <v>3.9</v>
      </c>
      <c r="C28" s="21">
        <v>3</v>
      </c>
      <c r="D28" s="16">
        <v>4</v>
      </c>
    </row>
    <row r="29" spans="1:4" x14ac:dyDescent="0.2">
      <c r="A29" s="21">
        <v>0.5</v>
      </c>
      <c r="B29" s="15">
        <v>5.9</v>
      </c>
      <c r="C29" s="21">
        <v>4.2</v>
      </c>
      <c r="D29" s="16">
        <v>11</v>
      </c>
    </row>
    <row r="30" spans="1:4" x14ac:dyDescent="0.2">
      <c r="A30" s="21">
        <v>1</v>
      </c>
      <c r="B30" s="15">
        <v>4.9000000000000004</v>
      </c>
      <c r="C30" s="21">
        <v>4.7</v>
      </c>
      <c r="D30" s="16">
        <v>9</v>
      </c>
    </row>
    <row r="31" spans="1:4" x14ac:dyDescent="0.2">
      <c r="A31" s="22">
        <v>2</v>
      </c>
      <c r="B31" s="18">
        <v>6.8</v>
      </c>
      <c r="C31" s="22">
        <v>4.9000000000000004</v>
      </c>
      <c r="D31" s="19">
        <v>9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D10" sqref="D10"/>
    </sheetView>
  </sheetViews>
  <sheetFormatPr baseColWidth="10" defaultRowHeight="12.75" x14ac:dyDescent="0.2"/>
  <cols>
    <col min="1" max="1" width="21.85546875" customWidth="1"/>
    <col min="2" max="2" width="12.42578125" bestFit="1" customWidth="1"/>
  </cols>
  <sheetData>
    <row r="1" spans="1:12" x14ac:dyDescent="0.2">
      <c r="A1" s="90" t="s">
        <v>416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">
      <c r="A2" s="90" t="s">
        <v>417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">
      <c r="A3" s="90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">
      <c r="A4" s="15"/>
      <c r="B4" s="15"/>
      <c r="C4" s="15"/>
      <c r="D4" s="92" t="s">
        <v>325</v>
      </c>
      <c r="E4" s="15"/>
      <c r="F4" s="3"/>
      <c r="G4" s="3"/>
      <c r="H4" s="3"/>
      <c r="I4" s="3"/>
      <c r="J4" s="3"/>
      <c r="K4" s="3"/>
      <c r="L4" s="3"/>
    </row>
    <row r="5" spans="1:12" x14ac:dyDescent="0.2">
      <c r="A5" s="92" t="s">
        <v>418</v>
      </c>
      <c r="B5" s="92" t="s">
        <v>419</v>
      </c>
      <c r="C5" s="92" t="s">
        <v>445</v>
      </c>
      <c r="D5" s="92">
        <v>7.1399999999999996E-3</v>
      </c>
      <c r="E5" s="15"/>
      <c r="F5" s="3"/>
      <c r="G5" s="3"/>
      <c r="H5" s="3"/>
      <c r="I5" s="3"/>
      <c r="J5" s="3"/>
      <c r="K5" s="3"/>
      <c r="L5" s="3"/>
    </row>
    <row r="6" spans="1:12" x14ac:dyDescent="0.2">
      <c r="A6" s="15"/>
      <c r="B6" s="92"/>
      <c r="C6" s="92"/>
      <c r="D6" s="92"/>
      <c r="E6" s="15"/>
      <c r="F6" s="3"/>
      <c r="G6" s="3"/>
      <c r="H6" s="3"/>
      <c r="I6" s="3"/>
      <c r="J6" s="3"/>
      <c r="K6" s="3"/>
      <c r="L6" s="3"/>
    </row>
    <row r="7" spans="1:12" x14ac:dyDescent="0.2">
      <c r="A7" s="15"/>
      <c r="B7" s="92"/>
      <c r="C7" s="92"/>
      <c r="D7" s="92"/>
      <c r="E7" s="15"/>
      <c r="F7" s="3"/>
      <c r="G7" s="3"/>
      <c r="H7" s="3"/>
      <c r="I7" s="3"/>
      <c r="J7" s="3"/>
      <c r="K7" s="3"/>
      <c r="L7" s="3"/>
    </row>
    <row r="8" spans="1:12" x14ac:dyDescent="0.2">
      <c r="A8" s="92" t="s">
        <v>446</v>
      </c>
      <c r="B8" s="92"/>
      <c r="C8" s="92"/>
      <c r="D8" s="92">
        <v>6.3400000000000001E-3</v>
      </c>
      <c r="E8" s="15"/>
      <c r="F8" s="3"/>
      <c r="G8" s="3"/>
      <c r="H8" s="3"/>
      <c r="I8" s="3"/>
      <c r="J8" s="3"/>
      <c r="K8" s="3"/>
      <c r="L8" s="3"/>
    </row>
    <row r="9" spans="1:12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">
      <c r="A12" s="3"/>
      <c r="B12" s="3"/>
      <c r="C12" s="3"/>
      <c r="D12" s="3"/>
      <c r="E12" s="3"/>
      <c r="F12" s="10"/>
      <c r="G12" s="3"/>
      <c r="H12" s="10"/>
      <c r="I12" s="3"/>
      <c r="J12" s="3"/>
      <c r="K12" s="3"/>
      <c r="L12" s="3"/>
    </row>
    <row r="13" spans="1:12" x14ac:dyDescent="0.2">
      <c r="A13" s="3"/>
      <c r="B13" s="3"/>
      <c r="C13" s="3"/>
      <c r="D13" s="3"/>
      <c r="E13" s="3"/>
      <c r="F13" s="10"/>
      <c r="G13" s="3"/>
      <c r="H13" s="10"/>
      <c r="I13" s="3"/>
      <c r="J13" s="3"/>
      <c r="K13" s="3"/>
      <c r="L13" s="3"/>
    </row>
    <row r="14" spans="1:12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H57"/>
  <sheetViews>
    <sheetView workbookViewId="0">
      <selection activeCell="C8" sqref="C8"/>
    </sheetView>
  </sheetViews>
  <sheetFormatPr baseColWidth="10" defaultRowHeight="12.75" x14ac:dyDescent="0.2"/>
  <cols>
    <col min="1" max="1" width="32" customWidth="1"/>
    <col min="2" max="2" width="17.7109375" customWidth="1"/>
    <col min="3" max="3" width="17.28515625" customWidth="1"/>
    <col min="4" max="4" width="16.5703125" customWidth="1"/>
  </cols>
  <sheetData>
    <row r="9" spans="1:8" x14ac:dyDescent="0.2">
      <c r="A9" s="23" t="s">
        <v>449</v>
      </c>
    </row>
    <row r="11" spans="1:8" x14ac:dyDescent="0.2">
      <c r="B11" s="11" t="s">
        <v>388</v>
      </c>
      <c r="C11" s="20" t="s">
        <v>389</v>
      </c>
      <c r="D11" s="12" t="s">
        <v>389</v>
      </c>
      <c r="E11" s="20" t="s">
        <v>389</v>
      </c>
      <c r="F11" s="12" t="s">
        <v>389</v>
      </c>
      <c r="G11" s="20" t="s">
        <v>389</v>
      </c>
      <c r="H11" s="13" t="s">
        <v>389</v>
      </c>
    </row>
    <row r="12" spans="1:8" x14ac:dyDescent="0.2">
      <c r="B12" s="17">
        <v>1996</v>
      </c>
      <c r="C12" s="22">
        <v>1997</v>
      </c>
      <c r="D12" s="18">
        <v>1998</v>
      </c>
      <c r="E12" s="22">
        <v>1999</v>
      </c>
      <c r="F12" s="18">
        <v>2000</v>
      </c>
      <c r="G12" s="22">
        <v>2001</v>
      </c>
      <c r="H12" s="19">
        <v>2002</v>
      </c>
    </row>
    <row r="13" spans="1:8" x14ac:dyDescent="0.2">
      <c r="B13" s="17">
        <v>81.8</v>
      </c>
      <c r="C13" s="22">
        <v>98.4</v>
      </c>
      <c r="D13" s="18">
        <v>96.9</v>
      </c>
      <c r="E13" s="22">
        <v>94.1</v>
      </c>
      <c r="F13" s="18">
        <v>92.2</v>
      </c>
      <c r="G13" s="22">
        <v>91.6</v>
      </c>
      <c r="H13" s="19">
        <v>83.3</v>
      </c>
    </row>
    <row r="15" spans="1:8" x14ac:dyDescent="0.2">
      <c r="A15" s="77"/>
      <c r="B15" s="67" t="s">
        <v>390</v>
      </c>
      <c r="C15" s="69"/>
    </row>
    <row r="16" spans="1:8" x14ac:dyDescent="0.2">
      <c r="A16" s="14" t="s">
        <v>392</v>
      </c>
      <c r="B16" s="21">
        <v>97</v>
      </c>
      <c r="C16" s="16"/>
    </row>
    <row r="17" spans="1:5" x14ac:dyDescent="0.2">
      <c r="A17" s="14" t="s">
        <v>393</v>
      </c>
      <c r="B17" s="21">
        <v>87</v>
      </c>
      <c r="C17" s="16"/>
    </row>
    <row r="18" spans="1:5" x14ac:dyDescent="0.2">
      <c r="A18" s="14" t="s">
        <v>391</v>
      </c>
      <c r="B18" s="21">
        <v>92</v>
      </c>
      <c r="C18" s="16"/>
    </row>
    <row r="19" spans="1:5" x14ac:dyDescent="0.2">
      <c r="A19" s="17" t="s">
        <v>394</v>
      </c>
      <c r="B19" s="22"/>
      <c r="C19" s="19">
        <v>100</v>
      </c>
    </row>
    <row r="21" spans="1:5" x14ac:dyDescent="0.2">
      <c r="A21" s="85" t="s">
        <v>401</v>
      </c>
    </row>
    <row r="22" spans="1:5" x14ac:dyDescent="0.2">
      <c r="A22" s="85" t="s">
        <v>402</v>
      </c>
    </row>
    <row r="24" spans="1:5" x14ac:dyDescent="0.2">
      <c r="A24" s="11" t="s">
        <v>290</v>
      </c>
      <c r="B24" s="20" t="s">
        <v>403</v>
      </c>
      <c r="C24" s="12" t="s">
        <v>405</v>
      </c>
      <c r="D24" s="20" t="s">
        <v>406</v>
      </c>
      <c r="E24" t="s">
        <v>101</v>
      </c>
    </row>
    <row r="25" spans="1:5" x14ac:dyDescent="0.2">
      <c r="A25" s="17"/>
      <c r="B25" s="22" t="s">
        <v>404</v>
      </c>
      <c r="C25" s="18" t="s">
        <v>404</v>
      </c>
      <c r="D25" s="22" t="s">
        <v>404</v>
      </c>
    </row>
    <row r="26" spans="1:5" x14ac:dyDescent="0.2">
      <c r="A26" s="14">
        <v>704</v>
      </c>
      <c r="B26" s="21">
        <v>96.6</v>
      </c>
      <c r="C26" s="15">
        <v>95.8</v>
      </c>
      <c r="D26" s="21">
        <v>92.7</v>
      </c>
    </row>
    <row r="27" spans="1:5" x14ac:dyDescent="0.2">
      <c r="A27" s="14">
        <v>707</v>
      </c>
      <c r="B27" s="21">
        <v>98.7</v>
      </c>
      <c r="C27" s="15">
        <v>94.5</v>
      </c>
      <c r="D27" s="21">
        <v>93.2</v>
      </c>
    </row>
    <row r="28" spans="1:5" x14ac:dyDescent="0.2">
      <c r="A28" s="14">
        <v>698</v>
      </c>
      <c r="B28" s="21">
        <v>97.7</v>
      </c>
      <c r="C28" s="15">
        <v>97.4</v>
      </c>
      <c r="D28" s="21">
        <v>95.8</v>
      </c>
    </row>
    <row r="29" spans="1:5" x14ac:dyDescent="0.2">
      <c r="A29" s="14">
        <v>709</v>
      </c>
      <c r="B29" s="21">
        <v>93.5</v>
      </c>
      <c r="C29" s="15">
        <v>92.7</v>
      </c>
      <c r="D29" s="21">
        <v>94.3</v>
      </c>
    </row>
    <row r="30" spans="1:5" x14ac:dyDescent="0.2">
      <c r="A30" s="14">
        <v>715</v>
      </c>
      <c r="B30" s="21">
        <v>97.4</v>
      </c>
      <c r="C30" s="15">
        <v>96.6</v>
      </c>
      <c r="D30" s="21">
        <v>93.8</v>
      </c>
    </row>
    <row r="31" spans="1:5" x14ac:dyDescent="0.2">
      <c r="A31" s="14">
        <v>716</v>
      </c>
      <c r="B31" s="21">
        <v>94.3</v>
      </c>
      <c r="C31" s="15">
        <v>93.5</v>
      </c>
      <c r="D31" s="21">
        <v>90.6</v>
      </c>
    </row>
    <row r="32" spans="1:5" x14ac:dyDescent="0.2">
      <c r="A32" s="14">
        <v>700</v>
      </c>
      <c r="B32" s="21">
        <v>95.1</v>
      </c>
      <c r="C32" s="15">
        <v>92.4</v>
      </c>
      <c r="D32" s="21">
        <v>93.2</v>
      </c>
    </row>
    <row r="33" spans="1:4" x14ac:dyDescent="0.2">
      <c r="A33" s="14">
        <v>843</v>
      </c>
      <c r="B33" s="21">
        <v>96.7</v>
      </c>
      <c r="C33" s="15">
        <v>96.6</v>
      </c>
      <c r="D33" s="21">
        <v>93.8</v>
      </c>
    </row>
    <row r="34" spans="1:4" x14ac:dyDescent="0.2">
      <c r="A34" s="14">
        <v>703</v>
      </c>
      <c r="B34" s="21">
        <v>92.7</v>
      </c>
      <c r="C34" s="15">
        <v>90</v>
      </c>
      <c r="D34" s="21">
        <v>91.1</v>
      </c>
    </row>
    <row r="35" spans="1:4" x14ac:dyDescent="0.2">
      <c r="A35" s="14">
        <v>842</v>
      </c>
      <c r="B35" s="21">
        <v>93.8</v>
      </c>
      <c r="C35" s="15">
        <v>91.1</v>
      </c>
      <c r="D35" s="21">
        <v>81.8</v>
      </c>
    </row>
    <row r="36" spans="1:4" x14ac:dyDescent="0.2">
      <c r="A36" s="14">
        <v>712</v>
      </c>
      <c r="B36" s="21">
        <v>95.3</v>
      </c>
      <c r="C36" s="15">
        <v>93.5</v>
      </c>
      <c r="D36" s="21">
        <v>90.6</v>
      </c>
    </row>
    <row r="37" spans="1:4" x14ac:dyDescent="0.2">
      <c r="A37" s="14">
        <v>844</v>
      </c>
      <c r="B37" s="21">
        <v>95.3</v>
      </c>
      <c r="C37" s="15">
        <v>90.4</v>
      </c>
      <c r="D37" s="21">
        <v>84.9</v>
      </c>
    </row>
    <row r="38" spans="1:4" x14ac:dyDescent="0.2">
      <c r="A38" s="14">
        <v>860</v>
      </c>
      <c r="B38" s="21">
        <v>94.8</v>
      </c>
      <c r="C38" s="15">
        <v>94.8</v>
      </c>
      <c r="D38" s="21">
        <v>96.9</v>
      </c>
    </row>
    <row r="39" spans="1:4" x14ac:dyDescent="0.2">
      <c r="A39" s="14">
        <v>692</v>
      </c>
      <c r="B39" s="21">
        <v>93.5</v>
      </c>
      <c r="C39" s="15">
        <v>91.7</v>
      </c>
      <c r="D39" s="21">
        <v>86.5</v>
      </c>
    </row>
    <row r="40" spans="1:4" x14ac:dyDescent="0.2">
      <c r="A40" s="14">
        <v>867</v>
      </c>
      <c r="B40" s="21">
        <v>95.6</v>
      </c>
      <c r="C40" s="15">
        <v>92.7</v>
      </c>
      <c r="D40" s="21">
        <v>92.7</v>
      </c>
    </row>
    <row r="41" spans="1:4" x14ac:dyDescent="0.2">
      <c r="A41" s="14">
        <v>699</v>
      </c>
      <c r="B41" s="21">
        <v>94.5</v>
      </c>
      <c r="C41" s="15">
        <v>93</v>
      </c>
      <c r="D41" s="21">
        <v>85.9</v>
      </c>
    </row>
    <row r="42" spans="1:4" x14ac:dyDescent="0.2">
      <c r="A42" s="14">
        <v>710</v>
      </c>
      <c r="B42" s="21">
        <v>96.9</v>
      </c>
      <c r="C42" s="15">
        <v>94</v>
      </c>
      <c r="D42" s="21">
        <v>90.6</v>
      </c>
    </row>
    <row r="43" spans="1:4" x14ac:dyDescent="0.2">
      <c r="A43" s="14">
        <v>705</v>
      </c>
      <c r="B43" s="21">
        <v>90</v>
      </c>
      <c r="C43" s="15">
        <v>87.5</v>
      </c>
      <c r="D43" s="21">
        <v>79.2</v>
      </c>
    </row>
    <row r="44" spans="1:4" x14ac:dyDescent="0.2">
      <c r="A44" s="14">
        <v>808</v>
      </c>
      <c r="B44" s="21">
        <v>92.4</v>
      </c>
      <c r="C44" s="15">
        <v>92.2</v>
      </c>
      <c r="D44" s="21">
        <v>93.2</v>
      </c>
    </row>
    <row r="45" spans="1:4" x14ac:dyDescent="0.2">
      <c r="A45" s="14">
        <v>804</v>
      </c>
      <c r="B45" s="21">
        <v>95.8</v>
      </c>
      <c r="C45" s="15">
        <v>94.3</v>
      </c>
      <c r="D45" s="21">
        <v>91.7</v>
      </c>
    </row>
    <row r="46" spans="1:4" x14ac:dyDescent="0.2">
      <c r="A46" s="14">
        <v>805</v>
      </c>
      <c r="B46" s="21">
        <v>92.4</v>
      </c>
      <c r="C46" s="15">
        <v>87</v>
      </c>
      <c r="D46" s="21">
        <v>86.5</v>
      </c>
    </row>
    <row r="47" spans="1:4" x14ac:dyDescent="0.2">
      <c r="A47" s="14">
        <v>811</v>
      </c>
      <c r="B47" s="21">
        <v>91.9</v>
      </c>
      <c r="C47" s="15">
        <v>85.4</v>
      </c>
      <c r="D47" s="21">
        <v>85.9</v>
      </c>
    </row>
    <row r="48" spans="1:4" x14ac:dyDescent="0.2">
      <c r="A48" s="14">
        <v>722</v>
      </c>
      <c r="B48" s="21">
        <v>90.4</v>
      </c>
      <c r="C48" s="15">
        <v>85.2</v>
      </c>
      <c r="D48" s="21">
        <v>74</v>
      </c>
    </row>
    <row r="49" spans="1:4" x14ac:dyDescent="0.2">
      <c r="A49" s="14">
        <v>688</v>
      </c>
      <c r="B49" s="21">
        <v>84.6</v>
      </c>
      <c r="C49" s="15">
        <v>80</v>
      </c>
      <c r="D49" s="21">
        <v>73.400000000000006</v>
      </c>
    </row>
    <row r="50" spans="1:4" x14ac:dyDescent="0.2">
      <c r="A50" s="11"/>
      <c r="B50" s="20"/>
      <c r="C50" s="12"/>
      <c r="D50" s="20"/>
    </row>
    <row r="51" spans="1:4" x14ac:dyDescent="0.2">
      <c r="A51" s="17" t="s">
        <v>128</v>
      </c>
      <c r="B51" s="22">
        <v>94.2</v>
      </c>
      <c r="C51" s="18">
        <v>91.7</v>
      </c>
      <c r="D51" s="22">
        <v>88.8</v>
      </c>
    </row>
    <row r="53" spans="1:4" x14ac:dyDescent="0.2">
      <c r="A53" s="23" t="s">
        <v>407</v>
      </c>
    </row>
    <row r="54" spans="1:4" x14ac:dyDescent="0.2">
      <c r="A54" s="23" t="s">
        <v>408</v>
      </c>
    </row>
    <row r="56" spans="1:4" x14ac:dyDescent="0.2">
      <c r="A56" s="11" t="s">
        <v>409</v>
      </c>
      <c r="B56" s="20" t="s">
        <v>410</v>
      </c>
      <c r="C56" s="12" t="s">
        <v>411</v>
      </c>
      <c r="D56" s="20" t="s">
        <v>412</v>
      </c>
    </row>
    <row r="57" spans="1:4" x14ac:dyDescent="0.2">
      <c r="A57" s="17"/>
      <c r="B57" s="89">
        <v>0.97</v>
      </c>
      <c r="C57" s="88">
        <v>0.92</v>
      </c>
      <c r="D57" s="89">
        <v>0.6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workbookViewId="0">
      <selection activeCell="A12" sqref="A12"/>
    </sheetView>
  </sheetViews>
  <sheetFormatPr baseColWidth="10" defaultRowHeight="12.75" x14ac:dyDescent="0.2"/>
  <cols>
    <col min="1" max="1" width="22.42578125" customWidth="1"/>
    <col min="2" max="2" width="16.7109375" customWidth="1"/>
    <col min="3" max="3" width="14.5703125" customWidth="1"/>
    <col min="4" max="4" width="12.42578125" customWidth="1"/>
    <col min="7" max="7" width="13.42578125" customWidth="1"/>
  </cols>
  <sheetData>
    <row r="1" spans="1:3" x14ac:dyDescent="0.2">
      <c r="A1" s="23" t="s">
        <v>413</v>
      </c>
    </row>
    <row r="2" spans="1:3" x14ac:dyDescent="0.2">
      <c r="A2" s="23" t="s">
        <v>455</v>
      </c>
      <c r="B2" t="s">
        <v>458</v>
      </c>
    </row>
    <row r="4" spans="1:3" x14ac:dyDescent="0.2">
      <c r="A4" t="s">
        <v>456</v>
      </c>
    </row>
    <row r="5" spans="1:3" x14ac:dyDescent="0.2">
      <c r="A5" t="s">
        <v>457</v>
      </c>
    </row>
    <row r="7" spans="1:3" x14ac:dyDescent="0.2">
      <c r="A7" s="23" t="s">
        <v>1529</v>
      </c>
    </row>
    <row r="8" spans="1:3" x14ac:dyDescent="0.2">
      <c r="A8" s="23" t="s">
        <v>459</v>
      </c>
    </row>
    <row r="10" spans="1:3" x14ac:dyDescent="0.2">
      <c r="A10" t="s">
        <v>460</v>
      </c>
    </row>
    <row r="12" spans="1:3" x14ac:dyDescent="0.2">
      <c r="A12" s="23" t="s">
        <v>1053</v>
      </c>
    </row>
    <row r="13" spans="1:3" x14ac:dyDescent="0.2">
      <c r="A13" t="s">
        <v>1028</v>
      </c>
    </row>
    <row r="14" spans="1:3" x14ac:dyDescent="0.2">
      <c r="A14" t="s">
        <v>1029</v>
      </c>
    </row>
    <row r="15" spans="1:3" x14ac:dyDescent="0.2">
      <c r="A15" t="s">
        <v>1030</v>
      </c>
    </row>
    <row r="16" spans="1:3" x14ac:dyDescent="0.2">
      <c r="A16" s="33"/>
      <c r="B16" s="221" t="s">
        <v>1051</v>
      </c>
      <c r="C16" s="212" t="s">
        <v>1052</v>
      </c>
    </row>
    <row r="17" spans="1:4" x14ac:dyDescent="0.2">
      <c r="A17" s="233" t="s">
        <v>1033</v>
      </c>
      <c r="B17" s="216" t="s">
        <v>1039</v>
      </c>
      <c r="C17" s="217" t="s">
        <v>1040</v>
      </c>
    </row>
    <row r="18" spans="1:4" x14ac:dyDescent="0.2">
      <c r="A18" s="213" t="s">
        <v>1034</v>
      </c>
      <c r="B18" s="172" t="s">
        <v>1041</v>
      </c>
      <c r="C18" s="4" t="s">
        <v>1042</v>
      </c>
    </row>
    <row r="19" spans="1:4" x14ac:dyDescent="0.2">
      <c r="A19" s="213" t="s">
        <v>1035</v>
      </c>
      <c r="B19" s="172" t="s">
        <v>1043</v>
      </c>
      <c r="C19" s="4" t="s">
        <v>1044</v>
      </c>
    </row>
    <row r="20" spans="1:4" x14ac:dyDescent="0.2">
      <c r="A20" s="213" t="s">
        <v>1036</v>
      </c>
      <c r="B20" s="172" t="s">
        <v>1045</v>
      </c>
      <c r="C20" s="4" t="s">
        <v>1046</v>
      </c>
    </row>
    <row r="21" spans="1:4" x14ac:dyDescent="0.2">
      <c r="A21" s="213" t="s">
        <v>1037</v>
      </c>
      <c r="B21" s="172" t="s">
        <v>1047</v>
      </c>
      <c r="C21" s="4" t="s">
        <v>1048</v>
      </c>
      <c r="D21" s="234" t="s">
        <v>1054</v>
      </c>
    </row>
    <row r="22" spans="1:4" x14ac:dyDescent="0.2">
      <c r="A22" s="232" t="s">
        <v>1038</v>
      </c>
      <c r="B22" s="158" t="s">
        <v>1049</v>
      </c>
      <c r="C22" s="6" t="s">
        <v>1050</v>
      </c>
    </row>
    <row r="23" spans="1:4" x14ac:dyDescent="0.2">
      <c r="A23" t="s">
        <v>1031</v>
      </c>
    </row>
    <row r="24" spans="1:4" x14ac:dyDescent="0.2">
      <c r="A24" t="s">
        <v>1032</v>
      </c>
    </row>
    <row r="26" spans="1:4" x14ac:dyDescent="0.2">
      <c r="A26" s="23" t="s">
        <v>1530</v>
      </c>
    </row>
    <row r="27" spans="1:4" x14ac:dyDescent="0.2">
      <c r="A27" s="23" t="s">
        <v>1543</v>
      </c>
    </row>
    <row r="28" spans="1:4" x14ac:dyDescent="0.2">
      <c r="A28" s="166" t="s">
        <v>1531</v>
      </c>
    </row>
    <row r="29" spans="1:4" x14ac:dyDescent="0.2">
      <c r="A29" s="166" t="s">
        <v>1532</v>
      </c>
    </row>
    <row r="30" spans="1:4" x14ac:dyDescent="0.2">
      <c r="A30" s="166" t="s">
        <v>1533</v>
      </c>
    </row>
    <row r="31" spans="1:4" x14ac:dyDescent="0.2">
      <c r="A31" s="166" t="s">
        <v>1534</v>
      </c>
    </row>
    <row r="32" spans="1:4" x14ac:dyDescent="0.2">
      <c r="A32" s="166"/>
    </row>
    <row r="33" spans="1:5" x14ac:dyDescent="0.2">
      <c r="A33" s="255"/>
      <c r="B33" s="243" t="s">
        <v>1535</v>
      </c>
      <c r="C33" s="243" t="s">
        <v>371</v>
      </c>
      <c r="D33" s="402" t="s">
        <v>371</v>
      </c>
    </row>
    <row r="34" spans="1:5" x14ac:dyDescent="0.2">
      <c r="A34" s="232"/>
      <c r="B34" s="9"/>
      <c r="C34" s="158" t="s">
        <v>1536</v>
      </c>
      <c r="D34" s="375" t="s">
        <v>1537</v>
      </c>
    </row>
    <row r="35" spans="1:5" x14ac:dyDescent="0.2">
      <c r="A35" s="403" t="s">
        <v>1538</v>
      </c>
      <c r="B35" s="20">
        <v>0</v>
      </c>
      <c r="C35" s="20">
        <v>44.25</v>
      </c>
      <c r="D35" s="395">
        <v>44.25</v>
      </c>
    </row>
    <row r="36" spans="1:5" x14ac:dyDescent="0.2">
      <c r="A36" s="213"/>
      <c r="B36" s="21">
        <v>1</v>
      </c>
      <c r="C36" s="21">
        <v>8.34</v>
      </c>
      <c r="D36" s="16">
        <v>9.1999999999999993</v>
      </c>
    </row>
    <row r="37" spans="1:5" x14ac:dyDescent="0.2">
      <c r="A37" s="213"/>
      <c r="B37" s="21">
        <v>3</v>
      </c>
      <c r="C37" s="21">
        <v>6.96</v>
      </c>
      <c r="D37" s="16">
        <v>8.14</v>
      </c>
    </row>
    <row r="38" spans="1:5" x14ac:dyDescent="0.2">
      <c r="A38" s="213"/>
      <c r="B38" s="21">
        <v>6</v>
      </c>
      <c r="C38" s="21">
        <v>4.58</v>
      </c>
      <c r="D38" s="16">
        <v>7.41</v>
      </c>
    </row>
    <row r="39" spans="1:5" x14ac:dyDescent="0.2">
      <c r="A39" s="25"/>
      <c r="B39" s="22">
        <v>9</v>
      </c>
      <c r="C39" s="22"/>
      <c r="D39" s="393"/>
    </row>
    <row r="40" spans="1:5" x14ac:dyDescent="0.2">
      <c r="A40" s="233" t="s">
        <v>1539</v>
      </c>
      <c r="B40" s="21">
        <v>0</v>
      </c>
      <c r="C40" s="21">
        <v>2.48</v>
      </c>
      <c r="D40" s="16">
        <v>2.48</v>
      </c>
      <c r="E40" s="166" t="s">
        <v>1542</v>
      </c>
    </row>
    <row r="41" spans="1:5" x14ac:dyDescent="0.2">
      <c r="A41" s="24"/>
      <c r="B41" s="21">
        <v>1</v>
      </c>
      <c r="C41" s="21">
        <v>2.77</v>
      </c>
      <c r="D41" s="16">
        <v>2.75</v>
      </c>
    </row>
    <row r="42" spans="1:5" x14ac:dyDescent="0.2">
      <c r="A42" s="24"/>
      <c r="B42" s="21">
        <v>3</v>
      </c>
      <c r="C42" s="21">
        <v>2.85</v>
      </c>
      <c r="D42" s="16">
        <v>2.91</v>
      </c>
    </row>
    <row r="43" spans="1:5" x14ac:dyDescent="0.2">
      <c r="A43" s="24"/>
      <c r="B43" s="21">
        <v>6</v>
      </c>
      <c r="C43" s="21">
        <v>3.32</v>
      </c>
      <c r="D43" s="16">
        <v>3.48</v>
      </c>
    </row>
    <row r="44" spans="1:5" x14ac:dyDescent="0.2">
      <c r="A44" s="24"/>
      <c r="B44" s="21">
        <v>9</v>
      </c>
      <c r="C44" s="21">
        <v>3.64</v>
      </c>
      <c r="D44" s="16">
        <v>2.62</v>
      </c>
    </row>
    <row r="45" spans="1:5" x14ac:dyDescent="0.2">
      <c r="A45" s="403" t="s">
        <v>1540</v>
      </c>
      <c r="B45" s="20">
        <v>0</v>
      </c>
      <c r="C45" s="20">
        <v>46.9</v>
      </c>
      <c r="D45" s="395">
        <v>46.9</v>
      </c>
    </row>
    <row r="46" spans="1:5" x14ac:dyDescent="0.2">
      <c r="A46" s="24"/>
      <c r="B46" s="21">
        <v>1</v>
      </c>
      <c r="C46" s="21">
        <v>53.36</v>
      </c>
      <c r="D46" s="16">
        <v>52.82</v>
      </c>
    </row>
    <row r="47" spans="1:5" x14ac:dyDescent="0.2">
      <c r="A47" s="24"/>
      <c r="B47" s="21">
        <v>3</v>
      </c>
      <c r="C47" s="21">
        <v>53.83</v>
      </c>
      <c r="D47" s="16">
        <v>52.98</v>
      </c>
    </row>
    <row r="48" spans="1:5" x14ac:dyDescent="0.2">
      <c r="A48" s="24"/>
      <c r="B48" s="21">
        <v>6</v>
      </c>
      <c r="C48" s="21">
        <v>55.56</v>
      </c>
      <c r="D48" s="16">
        <v>52.67</v>
      </c>
    </row>
    <row r="49" spans="1:4" x14ac:dyDescent="0.2">
      <c r="A49" s="25"/>
      <c r="B49" s="22">
        <v>9</v>
      </c>
      <c r="C49" s="22">
        <v>55.87</v>
      </c>
      <c r="D49" s="393">
        <v>53.89</v>
      </c>
    </row>
    <row r="50" spans="1:4" x14ac:dyDescent="0.2">
      <c r="A50" s="233" t="s">
        <v>1541</v>
      </c>
      <c r="B50" s="21">
        <v>0</v>
      </c>
      <c r="C50" s="21">
        <v>18.89</v>
      </c>
      <c r="D50" s="16">
        <v>18.89</v>
      </c>
    </row>
    <row r="51" spans="1:4" x14ac:dyDescent="0.2">
      <c r="A51" s="24"/>
      <c r="B51" s="21">
        <v>1</v>
      </c>
      <c r="C51" s="21">
        <v>19.55</v>
      </c>
      <c r="D51" s="16">
        <v>19.239999999999998</v>
      </c>
    </row>
    <row r="52" spans="1:4" x14ac:dyDescent="0.2">
      <c r="A52" s="24"/>
      <c r="B52" s="21">
        <v>3</v>
      </c>
      <c r="C52" s="21">
        <v>19.23</v>
      </c>
      <c r="D52" s="16">
        <v>18.940000000000001</v>
      </c>
    </row>
    <row r="53" spans="1:4" x14ac:dyDescent="0.2">
      <c r="A53" s="24"/>
      <c r="B53" s="21">
        <v>6</v>
      </c>
      <c r="C53" s="21">
        <v>16.87</v>
      </c>
      <c r="D53" s="16">
        <v>15.39</v>
      </c>
    </row>
    <row r="54" spans="1:4" x14ac:dyDescent="0.2">
      <c r="A54" s="25"/>
      <c r="B54" s="22">
        <v>9</v>
      </c>
      <c r="C54" s="22">
        <v>15.39</v>
      </c>
      <c r="D54" s="393">
        <v>21.02</v>
      </c>
    </row>
    <row r="55" spans="1:4" x14ac:dyDescent="0.2">
      <c r="A55" s="3"/>
      <c r="B55" s="394"/>
      <c r="C55" s="394"/>
      <c r="D55" s="394"/>
    </row>
    <row r="57" spans="1:4" x14ac:dyDescent="0.2">
      <c r="A57" s="23" t="s">
        <v>1544</v>
      </c>
    </row>
    <row r="58" spans="1:4" x14ac:dyDescent="0.2">
      <c r="A58" s="23" t="s">
        <v>360</v>
      </c>
    </row>
    <row r="60" spans="1:4" x14ac:dyDescent="0.2">
      <c r="A60" s="11" t="s">
        <v>361</v>
      </c>
      <c r="B60" s="51" t="s">
        <v>362</v>
      </c>
    </row>
    <row r="61" spans="1:4" x14ac:dyDescent="0.2">
      <c r="A61" s="14">
        <v>0</v>
      </c>
      <c r="B61" s="53">
        <v>2.9729999999999999</v>
      </c>
    </row>
    <row r="62" spans="1:4" x14ac:dyDescent="0.2">
      <c r="A62" s="14">
        <v>60</v>
      </c>
      <c r="B62" s="53">
        <v>2.9</v>
      </c>
    </row>
    <row r="63" spans="1:4" x14ac:dyDescent="0.2">
      <c r="A63" s="14">
        <v>120</v>
      </c>
      <c r="B63" s="53">
        <v>2.75</v>
      </c>
    </row>
    <row r="64" spans="1:4" x14ac:dyDescent="0.2">
      <c r="A64" s="14">
        <v>180</v>
      </c>
      <c r="B64" s="53">
        <v>2.2000000000000002</v>
      </c>
    </row>
    <row r="65" spans="1:2" x14ac:dyDescent="0.2">
      <c r="A65" s="14">
        <v>240</v>
      </c>
      <c r="B65" s="53">
        <v>2.0499999999999998</v>
      </c>
    </row>
    <row r="66" spans="1:2" ht="13.5" thickBot="1" x14ac:dyDescent="0.25">
      <c r="A66" s="14">
        <v>300</v>
      </c>
      <c r="B66" s="148">
        <v>1.84</v>
      </c>
    </row>
    <row r="67" spans="1:2" x14ac:dyDescent="0.2">
      <c r="A67" s="17" t="s">
        <v>363</v>
      </c>
      <c r="B67" s="52">
        <v>1.133</v>
      </c>
    </row>
    <row r="68" spans="1:2" x14ac:dyDescent="0.2">
      <c r="A68" s="55"/>
      <c r="B68" s="149" t="s">
        <v>1547</v>
      </c>
    </row>
    <row r="69" spans="1:2" x14ac:dyDescent="0.2">
      <c r="A69" s="55"/>
      <c r="B69" s="78"/>
    </row>
    <row r="70" spans="1:2" x14ac:dyDescent="0.2">
      <c r="A70" s="370" t="s">
        <v>1545</v>
      </c>
      <c r="B70" s="280" t="s">
        <v>138</v>
      </c>
    </row>
    <row r="71" spans="1:2" x14ac:dyDescent="0.2">
      <c r="A71" s="241" t="s">
        <v>1546</v>
      </c>
      <c r="B71" s="225"/>
    </row>
    <row r="72" spans="1:2" x14ac:dyDescent="0.2">
      <c r="A72" s="241" t="s">
        <v>371</v>
      </c>
      <c r="B72" s="225">
        <v>2.9729999999999999</v>
      </c>
    </row>
    <row r="73" spans="1:2" x14ac:dyDescent="0.2">
      <c r="A73" s="55"/>
      <c r="B73" s="78"/>
    </row>
    <row r="75" spans="1:2" x14ac:dyDescent="0.2">
      <c r="A75" s="23" t="s">
        <v>432</v>
      </c>
    </row>
    <row r="76" spans="1:2" x14ac:dyDescent="0.2">
      <c r="A76" s="91">
        <v>39665</v>
      </c>
    </row>
    <row r="78" spans="1:2" x14ac:dyDescent="0.2">
      <c r="A78" t="s">
        <v>442</v>
      </c>
    </row>
    <row r="80" spans="1:2" x14ac:dyDescent="0.2">
      <c r="A80" t="s">
        <v>433</v>
      </c>
    </row>
  </sheetData>
  <phoneticPr fontId="0" type="noConversion"/>
  <hyperlinks>
    <hyperlink ref="D21" r:id="rId1"/>
  </hyperlinks>
  <pageMargins left="0.78740157499999996" right="0.78740157499999996" top="0.984251969" bottom="0.984251969" header="0.4921259845" footer="0.4921259845"/>
  <pageSetup paperSize="9" orientation="portrait" horizontalDpi="4294967293" verticalDpi="0" r:id="rId2"/>
  <headerFooter alignWithMargins="0"/>
  <drawing r:id="rId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"/>
  <sheetViews>
    <sheetView topLeftCell="A4" workbookViewId="0">
      <selection activeCell="H29" sqref="H29"/>
    </sheetView>
  </sheetViews>
  <sheetFormatPr baseColWidth="10" defaultRowHeight="12.75" x14ac:dyDescent="0.2"/>
  <cols>
    <col min="1" max="1" width="3.42578125" bestFit="1" customWidth="1"/>
    <col min="2" max="2" width="17.85546875" bestFit="1" customWidth="1"/>
    <col min="3" max="3" width="5.7109375" customWidth="1"/>
    <col min="4" max="4" width="6" bestFit="1" customWidth="1"/>
    <col min="5" max="5" width="7" bestFit="1" customWidth="1"/>
    <col min="6" max="6" width="6.140625" customWidth="1"/>
    <col min="7" max="7" width="8.28515625" customWidth="1"/>
    <col min="8" max="8" width="7.5703125" customWidth="1"/>
  </cols>
  <sheetData>
    <row r="1" spans="1:33" x14ac:dyDescent="0.2">
      <c r="B1" s="23" t="s">
        <v>837</v>
      </c>
    </row>
    <row r="3" spans="1:33" x14ac:dyDescent="0.2">
      <c r="A3" t="s">
        <v>41</v>
      </c>
      <c r="B3" t="s">
        <v>42</v>
      </c>
      <c r="C3" t="s">
        <v>807</v>
      </c>
      <c r="D3" t="s">
        <v>222</v>
      </c>
      <c r="E3" t="s">
        <v>216</v>
      </c>
      <c r="F3" t="s">
        <v>220</v>
      </c>
      <c r="G3" t="s">
        <v>218</v>
      </c>
      <c r="H3" t="s">
        <v>216</v>
      </c>
      <c r="I3" t="s">
        <v>220</v>
      </c>
      <c r="J3" t="s">
        <v>218</v>
      </c>
      <c r="K3" t="s">
        <v>216</v>
      </c>
      <c r="L3" t="s">
        <v>220</v>
      </c>
      <c r="M3" t="s">
        <v>218</v>
      </c>
      <c r="N3" t="s">
        <v>216</v>
      </c>
      <c r="O3" t="s">
        <v>220</v>
      </c>
      <c r="P3" t="s">
        <v>218</v>
      </c>
      <c r="Q3" t="s">
        <v>216</v>
      </c>
      <c r="R3" t="s">
        <v>220</v>
      </c>
      <c r="S3" t="s">
        <v>218</v>
      </c>
      <c r="T3" t="s">
        <v>216</v>
      </c>
      <c r="U3" t="s">
        <v>220</v>
      </c>
      <c r="V3" t="s">
        <v>218</v>
      </c>
      <c r="W3" t="s">
        <v>221</v>
      </c>
      <c r="X3" t="s">
        <v>216</v>
      </c>
      <c r="Y3" t="s">
        <v>220</v>
      </c>
      <c r="Z3" t="s">
        <v>218</v>
      </c>
      <c r="AA3" t="s">
        <v>221</v>
      </c>
      <c r="AB3" t="s">
        <v>221</v>
      </c>
      <c r="AC3" t="s">
        <v>216</v>
      </c>
      <c r="AD3" t="s">
        <v>220</v>
      </c>
      <c r="AE3" t="s">
        <v>218</v>
      </c>
      <c r="AF3" t="s">
        <v>221</v>
      </c>
      <c r="AG3" t="s">
        <v>387</v>
      </c>
    </row>
    <row r="4" spans="1:33" x14ac:dyDescent="0.2">
      <c r="B4" t="s">
        <v>43</v>
      </c>
      <c r="C4" t="s">
        <v>43</v>
      </c>
      <c r="D4" t="s">
        <v>44</v>
      </c>
      <c r="E4" t="s">
        <v>231</v>
      </c>
      <c r="F4" t="s">
        <v>231</v>
      </c>
      <c r="G4" t="s">
        <v>231</v>
      </c>
      <c r="H4" t="s">
        <v>45</v>
      </c>
      <c r="I4" t="s">
        <v>45</v>
      </c>
      <c r="J4" t="s">
        <v>45</v>
      </c>
      <c r="K4" t="s">
        <v>232</v>
      </c>
      <c r="L4" t="s">
        <v>232</v>
      </c>
      <c r="M4" t="s">
        <v>232</v>
      </c>
      <c r="N4" t="s">
        <v>46</v>
      </c>
      <c r="O4" t="s">
        <v>46</v>
      </c>
      <c r="P4" t="s">
        <v>46</v>
      </c>
      <c r="Q4" t="s">
        <v>846</v>
      </c>
      <c r="R4" t="s">
        <v>846</v>
      </c>
      <c r="S4" t="s">
        <v>846</v>
      </c>
      <c r="T4" t="s">
        <v>235</v>
      </c>
      <c r="U4" t="s">
        <v>235</v>
      </c>
      <c r="V4" t="s">
        <v>235</v>
      </c>
      <c r="W4" t="s">
        <v>47</v>
      </c>
      <c r="X4" t="s">
        <v>48</v>
      </c>
      <c r="Y4" t="s">
        <v>48</v>
      </c>
      <c r="Z4" t="s">
        <v>48</v>
      </c>
      <c r="AA4" t="s">
        <v>48</v>
      </c>
      <c r="AB4" t="s">
        <v>49</v>
      </c>
      <c r="AC4" t="s">
        <v>50</v>
      </c>
      <c r="AD4" t="s">
        <v>50</v>
      </c>
      <c r="AE4" t="s">
        <v>50</v>
      </c>
      <c r="AF4" t="s">
        <v>50</v>
      </c>
    </row>
    <row r="5" spans="1:33" x14ac:dyDescent="0.2">
      <c r="A5">
        <v>7</v>
      </c>
      <c r="B5">
        <v>3.9</v>
      </c>
      <c r="C5">
        <v>18.399999999999999</v>
      </c>
      <c r="D5">
        <v>5.7</v>
      </c>
      <c r="E5">
        <v>0.59</v>
      </c>
      <c r="F5">
        <v>0.68</v>
      </c>
      <c r="G5">
        <v>0.27</v>
      </c>
      <c r="H5">
        <v>-29.28</v>
      </c>
      <c r="I5">
        <v>-28.39</v>
      </c>
      <c r="J5">
        <v>-28.67</v>
      </c>
      <c r="K5">
        <v>42.369</v>
      </c>
      <c r="L5">
        <v>40.921999999999997</v>
      </c>
      <c r="M5">
        <v>44.393000000000001</v>
      </c>
      <c r="N5">
        <v>9.2969600000000003</v>
      </c>
      <c r="O5">
        <v>9.3061699999999998</v>
      </c>
      <c r="P5">
        <v>9.0340399999999992</v>
      </c>
      <c r="Q5">
        <v>3.0129999999999999</v>
      </c>
      <c r="R5">
        <v>3.12</v>
      </c>
      <c r="S5">
        <v>2.8519999999999999</v>
      </c>
      <c r="T5">
        <v>1.7776699999999999E-2</v>
      </c>
      <c r="U5">
        <v>2.1216000000000002E-2</v>
      </c>
      <c r="V5">
        <v>7.7004000000000005E-3</v>
      </c>
      <c r="W5">
        <v>4.6693100000000008E-2</v>
      </c>
      <c r="X5">
        <v>3.7916949971830982E-3</v>
      </c>
      <c r="Y5">
        <v>4.5080825070422555E-3</v>
      </c>
      <c r="Z5">
        <v>1.8206836605633814E-3</v>
      </c>
      <c r="AA5">
        <v>1.0120461164788735E-2</v>
      </c>
      <c r="AB5">
        <v>3.6572638835211273E-2</v>
      </c>
      <c r="AC5">
        <v>0.24997709999999998</v>
      </c>
      <c r="AD5">
        <v>0.27826960000000001</v>
      </c>
      <c r="AE5">
        <v>0.11986110000000001</v>
      </c>
      <c r="AF5">
        <v>0.64810780000000001</v>
      </c>
      <c r="AG5">
        <v>13.880162165287803</v>
      </c>
    </row>
    <row r="6" spans="1:33" x14ac:dyDescent="0.2">
      <c r="A6">
        <v>9</v>
      </c>
      <c r="B6">
        <v>3.3</v>
      </c>
      <c r="C6">
        <v>20.7</v>
      </c>
      <c r="D6">
        <v>4.01</v>
      </c>
      <c r="E6">
        <v>0.49</v>
      </c>
      <c r="F6">
        <v>0.3</v>
      </c>
      <c r="G6">
        <v>0.21</v>
      </c>
      <c r="H6">
        <v>-29.96</v>
      </c>
      <c r="I6">
        <v>-28.96</v>
      </c>
      <c r="J6">
        <v>-29.08</v>
      </c>
      <c r="K6">
        <v>41.695</v>
      </c>
      <c r="L6">
        <v>43.335000000000001</v>
      </c>
      <c r="M6">
        <v>44.073</v>
      </c>
      <c r="N6">
        <v>9.4120799999999996</v>
      </c>
      <c r="O6">
        <v>9.4393100000000008</v>
      </c>
      <c r="P6">
        <v>9.3581299999999992</v>
      </c>
      <c r="Q6">
        <v>3.76</v>
      </c>
      <c r="R6">
        <v>3.56</v>
      </c>
      <c r="S6">
        <v>3.52</v>
      </c>
      <c r="T6">
        <v>1.8423999999999999E-2</v>
      </c>
      <c r="U6">
        <v>1.068E-2</v>
      </c>
      <c r="V6">
        <v>7.3919999999999993E-3</v>
      </c>
      <c r="W6">
        <v>3.6496000000000001E-2</v>
      </c>
      <c r="X6">
        <v>3.743056169014086E-3</v>
      </c>
      <c r="Y6">
        <v>2.144169823943662E-3</v>
      </c>
      <c r="Z6">
        <v>1.5368787887323949E-3</v>
      </c>
      <c r="AA6">
        <v>7.4241047816901431E-3</v>
      </c>
      <c r="AB6">
        <v>2.9071895218309857E-2</v>
      </c>
      <c r="AC6">
        <v>0.2043055</v>
      </c>
      <c r="AD6">
        <v>0.13000500000000001</v>
      </c>
      <c r="AE6">
        <v>9.2553299999999991E-2</v>
      </c>
      <c r="AF6">
        <v>0.42686380000000002</v>
      </c>
      <c r="AG6">
        <v>11.696180403331873</v>
      </c>
    </row>
    <row r="7" spans="1:33" x14ac:dyDescent="0.2">
      <c r="A7">
        <v>12</v>
      </c>
      <c r="B7">
        <v>5.65</v>
      </c>
      <c r="C7">
        <v>31.4</v>
      </c>
      <c r="D7">
        <v>15.19</v>
      </c>
      <c r="E7">
        <v>1.78</v>
      </c>
      <c r="F7">
        <v>1.72</v>
      </c>
      <c r="G7">
        <v>0.62</v>
      </c>
      <c r="H7">
        <v>-29.15</v>
      </c>
      <c r="I7">
        <v>-27.94</v>
      </c>
      <c r="J7">
        <v>-28.31</v>
      </c>
      <c r="K7">
        <v>42.04</v>
      </c>
      <c r="L7">
        <v>42.183999999999997</v>
      </c>
      <c r="M7">
        <v>45.518999999999998</v>
      </c>
      <c r="N7">
        <v>8.9302100000000006</v>
      </c>
      <c r="O7">
        <v>9.05715</v>
      </c>
      <c r="P7">
        <v>8.7052899999999998</v>
      </c>
      <c r="Q7">
        <v>2.7610000000000001</v>
      </c>
      <c r="R7">
        <v>1.9139999999999999</v>
      </c>
      <c r="S7">
        <v>2.113</v>
      </c>
      <c r="T7">
        <v>4.9145799999999996E-2</v>
      </c>
      <c r="U7">
        <v>3.29208E-2</v>
      </c>
      <c r="V7">
        <v>1.31006E-2</v>
      </c>
      <c r="W7">
        <v>9.5167199999999993E-2</v>
      </c>
      <c r="X7">
        <v>1.2069230755457743E-2</v>
      </c>
      <c r="Y7">
        <v>7.7168267852112688E-3</v>
      </c>
      <c r="Z7">
        <v>3.47662938609155E-3</v>
      </c>
      <c r="AA7">
        <v>2.3262686926760562E-2</v>
      </c>
      <c r="AB7">
        <v>7.1904513073239432E-2</v>
      </c>
      <c r="AC7">
        <v>0.74831199999999998</v>
      </c>
      <c r="AD7">
        <v>0.7255647999999999</v>
      </c>
      <c r="AE7">
        <v>0.28221779999999996</v>
      </c>
      <c r="AF7">
        <v>1.7560945999999997</v>
      </c>
      <c r="AG7">
        <v>18.45272951184862</v>
      </c>
    </row>
    <row r="8" spans="1:33" x14ac:dyDescent="0.2">
      <c r="A8">
        <v>15</v>
      </c>
      <c r="B8">
        <v>3.45</v>
      </c>
      <c r="C8">
        <v>15.8</v>
      </c>
      <c r="D8">
        <v>4.12</v>
      </c>
      <c r="E8">
        <v>0.35</v>
      </c>
      <c r="F8">
        <v>0.42</v>
      </c>
      <c r="G8">
        <v>0.22</v>
      </c>
      <c r="H8">
        <v>-29.2</v>
      </c>
      <c r="I8">
        <v>-28.83</v>
      </c>
      <c r="J8">
        <v>-28.67</v>
      </c>
      <c r="K8">
        <v>40.82</v>
      </c>
      <c r="L8">
        <v>43.292000000000002</v>
      </c>
      <c r="M8">
        <v>41.67</v>
      </c>
      <c r="N8">
        <v>9.4554600000000004</v>
      </c>
      <c r="O8">
        <v>9.4387399999999992</v>
      </c>
      <c r="P8">
        <v>9.2591800000000006</v>
      </c>
      <c r="Q8">
        <v>3.8839999999999999</v>
      </c>
      <c r="R8">
        <v>3.4340000000000002</v>
      </c>
      <c r="S8">
        <v>3.113</v>
      </c>
      <c r="T8">
        <v>1.3594E-2</v>
      </c>
      <c r="U8">
        <v>1.44228E-2</v>
      </c>
      <c r="V8">
        <v>6.8485999999999998E-3</v>
      </c>
      <c r="W8">
        <v>3.4865400000000005E-2</v>
      </c>
      <c r="X8">
        <v>2.7098729542253523E-3</v>
      </c>
      <c r="Y8">
        <v>2.8963166133802831E-3</v>
      </c>
      <c r="Z8">
        <v>1.4835538602112673E-3</v>
      </c>
      <c r="AA8">
        <v>7.0897434278169025E-3</v>
      </c>
      <c r="AB8">
        <v>2.7775656572183102E-2</v>
      </c>
      <c r="AC8">
        <v>0.14287</v>
      </c>
      <c r="AD8">
        <v>0.1818264</v>
      </c>
      <c r="AE8">
        <v>9.1674000000000005E-2</v>
      </c>
      <c r="AF8">
        <v>0.41637040000000003</v>
      </c>
      <c r="AG8">
        <v>11.942223522460662</v>
      </c>
    </row>
    <row r="9" spans="1:33" x14ac:dyDescent="0.2">
      <c r="A9">
        <v>16</v>
      </c>
      <c r="B9">
        <v>2.9</v>
      </c>
      <c r="C9">
        <v>18.8</v>
      </c>
      <c r="D9">
        <v>1.99</v>
      </c>
      <c r="E9">
        <v>0.26</v>
      </c>
      <c r="F9">
        <v>0.06</v>
      </c>
      <c r="G9">
        <v>0.1800000000000006</v>
      </c>
      <c r="H9">
        <v>-29.4</v>
      </c>
      <c r="I9">
        <v>-29.11</v>
      </c>
      <c r="J9">
        <v>-28.59</v>
      </c>
      <c r="K9">
        <v>40.747999999999998</v>
      </c>
      <c r="L9">
        <v>45.765000000000001</v>
      </c>
      <c r="M9">
        <v>42.597000000000001</v>
      </c>
      <c r="N9">
        <v>8.9632299999999994</v>
      </c>
      <c r="O9">
        <v>8.95261</v>
      </c>
      <c r="P9">
        <v>8.7305899999999994</v>
      </c>
      <c r="Q9">
        <v>3.69</v>
      </c>
      <c r="R9">
        <v>3.1509999999999998</v>
      </c>
      <c r="S9">
        <v>3.0830000000000002</v>
      </c>
      <c r="T9">
        <v>9.5940000000000001E-3</v>
      </c>
      <c r="U9">
        <v>1.8905999999999999E-3</v>
      </c>
      <c r="V9">
        <v>5.5494000000000186E-3</v>
      </c>
      <c r="W9">
        <v>1.7034000000000018E-2</v>
      </c>
      <c r="X9">
        <v>2.3282087482394374E-3</v>
      </c>
      <c r="Y9">
        <v>4.605658040492958E-4</v>
      </c>
      <c r="Z9">
        <v>1.4603373110915546E-3</v>
      </c>
      <c r="AA9">
        <v>4.2491118633802881E-3</v>
      </c>
      <c r="AB9">
        <v>1.2784888136619731E-2</v>
      </c>
      <c r="AC9">
        <v>0.10594479999999999</v>
      </c>
      <c r="AD9">
        <v>2.7458999999999997E-2</v>
      </c>
      <c r="AE9">
        <v>7.6674600000000259E-2</v>
      </c>
      <c r="AF9">
        <v>0.21007840000000025</v>
      </c>
      <c r="AG9">
        <v>12.332887166842786</v>
      </c>
    </row>
    <row r="10" spans="1:33" x14ac:dyDescent="0.2">
      <c r="A10">
        <v>26</v>
      </c>
      <c r="B10">
        <v>4.55</v>
      </c>
      <c r="C10">
        <v>36.200000000000003</v>
      </c>
      <c r="D10">
        <v>8.93</v>
      </c>
      <c r="E10">
        <v>1.33</v>
      </c>
      <c r="F10">
        <v>0.7</v>
      </c>
      <c r="G10">
        <v>0.59</v>
      </c>
      <c r="H10">
        <v>-28.11</v>
      </c>
      <c r="I10">
        <v>-27.58</v>
      </c>
      <c r="J10">
        <v>-27.83</v>
      </c>
      <c r="K10">
        <v>44.57</v>
      </c>
      <c r="L10">
        <v>40.792000000000002</v>
      </c>
      <c r="M10">
        <v>40.93</v>
      </c>
      <c r="N10">
        <v>9.2732399999999995</v>
      </c>
      <c r="O10">
        <v>9.2105899999999998</v>
      </c>
      <c r="P10">
        <v>8.9529200000000007</v>
      </c>
      <c r="Q10">
        <v>3.2879999999999998</v>
      </c>
      <c r="R10">
        <v>3.0640000000000001</v>
      </c>
      <c r="S10">
        <v>2.3679999999999999</v>
      </c>
      <c r="T10">
        <v>4.3730399999999996E-2</v>
      </c>
      <c r="U10">
        <v>2.1448000000000002E-2</v>
      </c>
      <c r="V10">
        <v>1.39712E-2</v>
      </c>
      <c r="W10">
        <v>7.9149600000000001E-2</v>
      </c>
      <c r="X10">
        <v>9.4188198507042277E-3</v>
      </c>
      <c r="Y10">
        <v>4.7378367676056349E-3</v>
      </c>
      <c r="Z10">
        <v>3.4031186704225349E-3</v>
      </c>
      <c r="AA10">
        <v>1.7559775288732395E-2</v>
      </c>
      <c r="AB10">
        <v>6.1589824711267602E-2</v>
      </c>
      <c r="AC10">
        <v>0.592781</v>
      </c>
      <c r="AD10">
        <v>0.28554399999999996</v>
      </c>
      <c r="AE10">
        <v>0.24148699999999998</v>
      </c>
      <c r="AF10">
        <v>1.119812</v>
      </c>
      <c r="AG10">
        <v>14.148043704579683</v>
      </c>
    </row>
    <row r="11" spans="1:33" x14ac:dyDescent="0.2">
      <c r="A11">
        <v>27</v>
      </c>
      <c r="B11">
        <v>6.05</v>
      </c>
      <c r="C11">
        <v>35.9</v>
      </c>
      <c r="D11">
        <v>15.56</v>
      </c>
      <c r="E11">
        <v>1.95</v>
      </c>
      <c r="F11">
        <v>1.65</v>
      </c>
      <c r="G11">
        <v>0.77</v>
      </c>
      <c r="H11">
        <v>-28.83</v>
      </c>
      <c r="I11">
        <v>-27.87</v>
      </c>
      <c r="J11">
        <v>-28.15</v>
      </c>
      <c r="K11">
        <v>44.136000000000003</v>
      </c>
      <c r="L11">
        <v>42.807000000000002</v>
      </c>
      <c r="M11">
        <v>41.865000000000002</v>
      </c>
      <c r="N11">
        <v>9.0608199999999997</v>
      </c>
      <c r="O11">
        <v>9.1281800000000004</v>
      </c>
      <c r="P11">
        <v>8.7658199999999997</v>
      </c>
      <c r="Q11">
        <v>2.8</v>
      </c>
      <c r="R11">
        <v>2.1379999999999999</v>
      </c>
      <c r="S11">
        <v>2.1739999999999999</v>
      </c>
      <c r="T11">
        <v>5.4600000000000003E-2</v>
      </c>
      <c r="U11">
        <v>3.5276999999999996E-2</v>
      </c>
      <c r="V11">
        <v>1.6739799999999999E-2</v>
      </c>
      <c r="W11">
        <v>0.1066168</v>
      </c>
      <c r="X11">
        <v>1.2780917957746484E-2</v>
      </c>
      <c r="Y11">
        <v>8.0485593433098582E-3</v>
      </c>
      <c r="Z11">
        <v>4.3532026728873244E-3</v>
      </c>
      <c r="AA11">
        <v>2.5182679973943668E-2</v>
      </c>
      <c r="AB11">
        <v>8.1434120026056322E-2</v>
      </c>
      <c r="AC11">
        <v>0.86065200000000008</v>
      </c>
      <c r="AD11">
        <v>0.7063155000000001</v>
      </c>
      <c r="AE11">
        <v>0.32236049999999999</v>
      </c>
      <c r="AF11">
        <v>1.8893280000000001</v>
      </c>
      <c r="AG11">
        <v>17.720734443352267</v>
      </c>
    </row>
    <row r="12" spans="1:33" x14ac:dyDescent="0.2">
      <c r="A12">
        <v>29</v>
      </c>
      <c r="B12">
        <v>5.2</v>
      </c>
      <c r="C12">
        <v>35.4</v>
      </c>
      <c r="D12">
        <v>12.5</v>
      </c>
      <c r="E12">
        <v>1.54</v>
      </c>
      <c r="F12">
        <v>1.61</v>
      </c>
      <c r="G12">
        <v>0.76000000000000068</v>
      </c>
      <c r="H12">
        <v>-28.57</v>
      </c>
      <c r="I12">
        <v>-27.51</v>
      </c>
      <c r="J12">
        <v>-27.66</v>
      </c>
      <c r="K12">
        <v>45.243000000000002</v>
      </c>
      <c r="L12">
        <v>43.26</v>
      </c>
      <c r="M12">
        <v>41.581000000000003</v>
      </c>
      <c r="N12">
        <v>9.1686300000000003</v>
      </c>
      <c r="O12">
        <v>9.0414700000000003</v>
      </c>
      <c r="P12">
        <v>8.9248799999999999</v>
      </c>
      <c r="Q12">
        <v>2.46</v>
      </c>
      <c r="R12">
        <v>2.7490000000000001</v>
      </c>
      <c r="S12">
        <v>2.4049999999999998</v>
      </c>
      <c r="T12">
        <v>3.7884000000000001E-2</v>
      </c>
      <c r="U12">
        <v>4.4258900000000011E-2</v>
      </c>
      <c r="V12">
        <v>1.8278000000000013E-2</v>
      </c>
      <c r="W12">
        <v>0.10042090000000004</v>
      </c>
      <c r="X12">
        <v>8.5084596021126769E-3</v>
      </c>
      <c r="Y12">
        <v>1.0435633047271129E-2</v>
      </c>
      <c r="Z12">
        <v>4.4972890281690181E-3</v>
      </c>
      <c r="AA12">
        <v>2.3441381677552824E-2</v>
      </c>
      <c r="AB12">
        <v>7.6979518322447205E-2</v>
      </c>
      <c r="AC12">
        <v>0.69674220000000009</v>
      </c>
      <c r="AD12">
        <v>0.69648600000000005</v>
      </c>
      <c r="AE12">
        <v>0.31601560000000029</v>
      </c>
      <c r="AF12">
        <v>1.7092438000000005</v>
      </c>
      <c r="AG12">
        <v>17.020797463476228</v>
      </c>
    </row>
    <row r="13" spans="1:33" x14ac:dyDescent="0.2">
      <c r="A13">
        <v>31</v>
      </c>
      <c r="B13">
        <v>3.9</v>
      </c>
      <c r="C13">
        <v>15.5</v>
      </c>
      <c r="D13">
        <v>4.3499999999999996</v>
      </c>
      <c r="E13">
        <v>0.45</v>
      </c>
      <c r="F13">
        <v>0.21</v>
      </c>
      <c r="G13">
        <v>0.3199999999999994</v>
      </c>
      <c r="H13">
        <v>-29.35</v>
      </c>
      <c r="I13">
        <v>-28.13</v>
      </c>
      <c r="J13">
        <v>-28.35</v>
      </c>
      <c r="K13">
        <v>41.683999999999997</v>
      </c>
      <c r="L13">
        <v>40.691000000000003</v>
      </c>
      <c r="M13">
        <v>40.118000000000002</v>
      </c>
      <c r="N13">
        <v>9.3992400000000007</v>
      </c>
      <c r="O13">
        <v>9.3679900000000007</v>
      </c>
      <c r="P13">
        <v>9.2151899999999998</v>
      </c>
      <c r="Q13">
        <v>4.0330000000000004</v>
      </c>
      <c r="R13">
        <v>3.6</v>
      </c>
      <c r="S13">
        <v>2.78</v>
      </c>
      <c r="T13">
        <v>1.8148500000000001E-2</v>
      </c>
      <c r="U13">
        <v>7.5599999999999999E-3</v>
      </c>
      <c r="V13">
        <v>8.895999999999982E-3</v>
      </c>
      <c r="W13">
        <v>3.4604499999999982E-2</v>
      </c>
      <c r="X13">
        <v>3.7075979630281689E-3</v>
      </c>
      <c r="Y13">
        <v>1.5652460915492957E-3</v>
      </c>
      <c r="Z13">
        <v>1.9615131830985882E-3</v>
      </c>
      <c r="AA13">
        <v>7.2343572376760527E-3</v>
      </c>
      <c r="AB13">
        <v>2.737014276232393E-2</v>
      </c>
      <c r="AC13">
        <v>0.18757799999999999</v>
      </c>
      <c r="AD13">
        <v>8.5451100000000016E-2</v>
      </c>
      <c r="AE13">
        <v>0.12837759999999976</v>
      </c>
      <c r="AF13">
        <v>0.40140669999999978</v>
      </c>
      <c r="AG13">
        <v>11.599841061133667</v>
      </c>
    </row>
    <row r="14" spans="1:33" x14ac:dyDescent="0.2">
      <c r="A14">
        <v>41</v>
      </c>
      <c r="B14">
        <v>5.0999999999999996</v>
      </c>
      <c r="C14">
        <v>36.9</v>
      </c>
      <c r="D14">
        <v>15.59</v>
      </c>
      <c r="E14">
        <v>1.78</v>
      </c>
      <c r="F14">
        <v>1.63</v>
      </c>
      <c r="G14">
        <v>1.17</v>
      </c>
      <c r="H14">
        <v>-28.9</v>
      </c>
      <c r="I14">
        <v>-28.11</v>
      </c>
      <c r="J14">
        <v>-28.01</v>
      </c>
      <c r="K14">
        <v>46.116</v>
      </c>
      <c r="L14">
        <v>42.253</v>
      </c>
      <c r="M14">
        <v>41.222999999999999</v>
      </c>
      <c r="N14">
        <v>9.1569900000000004</v>
      </c>
      <c r="O14">
        <v>9.0531199999999998</v>
      </c>
      <c r="P14">
        <v>9.0091300000000007</v>
      </c>
      <c r="Q14">
        <v>2.3849999999999998</v>
      </c>
      <c r="R14">
        <v>2.2320000000000002</v>
      </c>
      <c r="S14">
        <v>2.0369999999999999</v>
      </c>
      <c r="T14">
        <v>4.2452999999999991E-2</v>
      </c>
      <c r="U14">
        <v>3.63816E-2</v>
      </c>
      <c r="V14">
        <v>2.3832899999999997E-2</v>
      </c>
      <c r="W14">
        <v>0.10266749999999999</v>
      </c>
      <c r="X14">
        <v>9.5781217896126741E-3</v>
      </c>
      <c r="Y14">
        <v>8.5409649126760578E-3</v>
      </c>
      <c r="Z14">
        <v>5.6873145794894353E-3</v>
      </c>
      <c r="AA14">
        <v>2.3806401281778168E-2</v>
      </c>
      <c r="AB14">
        <v>7.8861098718221834E-2</v>
      </c>
      <c r="AC14">
        <v>0.82086479999999995</v>
      </c>
      <c r="AD14">
        <v>0.68872389999999994</v>
      </c>
      <c r="AE14">
        <v>0.48230909999999994</v>
      </c>
      <c r="AF14">
        <v>1.9918977999999998</v>
      </c>
      <c r="AG14">
        <v>19.401444468794896</v>
      </c>
    </row>
    <row r="16" spans="1:33" x14ac:dyDescent="0.2">
      <c r="B16" s="62" t="s">
        <v>51</v>
      </c>
      <c r="G16" t="s">
        <v>759</v>
      </c>
    </row>
    <row r="17" spans="2:7" x14ac:dyDescent="0.2">
      <c r="B17" s="62" t="s">
        <v>52</v>
      </c>
      <c r="G17">
        <f>AVERAGE(G5:G14)</f>
        <v>0.51100000000000012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C19" sqref="C19"/>
    </sheetView>
  </sheetViews>
  <sheetFormatPr baseColWidth="10" defaultRowHeight="12.75" x14ac:dyDescent="0.2"/>
  <cols>
    <col min="1" max="1" width="15.140625" customWidth="1"/>
    <col min="2" max="2" width="14" customWidth="1"/>
    <col min="3" max="3" width="78.42578125" bestFit="1" customWidth="1"/>
    <col min="6" max="6" width="16.140625" bestFit="1" customWidth="1"/>
    <col min="7" max="7" width="17.85546875" bestFit="1" customWidth="1"/>
  </cols>
  <sheetData>
    <row r="1" spans="1:7" x14ac:dyDescent="0.2">
      <c r="A1" s="58" t="s">
        <v>898</v>
      </c>
      <c r="B1" s="23" t="s">
        <v>467</v>
      </c>
      <c r="C1" s="23" t="s">
        <v>883</v>
      </c>
      <c r="D1" s="58"/>
      <c r="E1" s="23" t="s">
        <v>888</v>
      </c>
      <c r="F1" s="58" t="s">
        <v>891</v>
      </c>
    </row>
    <row r="2" spans="1:7" x14ac:dyDescent="0.2">
      <c r="A2" s="55">
        <v>3</v>
      </c>
      <c r="B2" s="166" t="s">
        <v>899</v>
      </c>
      <c r="C2" s="166" t="s">
        <v>900</v>
      </c>
      <c r="D2" s="55"/>
      <c r="F2" s="55"/>
      <c r="G2" s="166" t="s">
        <v>901</v>
      </c>
    </row>
    <row r="3" spans="1:7" x14ac:dyDescent="0.2">
      <c r="A3" s="55">
        <v>2</v>
      </c>
      <c r="B3" s="166" t="s">
        <v>902</v>
      </c>
      <c r="C3" s="166" t="s">
        <v>903</v>
      </c>
      <c r="D3" s="55"/>
      <c r="F3" s="182" t="s">
        <v>472</v>
      </c>
      <c r="G3" s="166" t="s">
        <v>904</v>
      </c>
    </row>
    <row r="4" spans="1:7" x14ac:dyDescent="0.2">
      <c r="A4" s="55">
        <v>2</v>
      </c>
      <c r="B4" s="166" t="s">
        <v>907</v>
      </c>
      <c r="C4" s="166" t="s">
        <v>906</v>
      </c>
      <c r="D4" s="55"/>
      <c r="F4" s="55"/>
      <c r="G4" s="166" t="s">
        <v>905</v>
      </c>
    </row>
    <row r="5" spans="1:7" x14ac:dyDescent="0.2">
      <c r="A5" s="55"/>
      <c r="C5" s="181" t="s">
        <v>908</v>
      </c>
      <c r="D5" s="57">
        <v>40836</v>
      </c>
      <c r="F5" s="55"/>
    </row>
    <row r="6" spans="1:7" x14ac:dyDescent="0.2">
      <c r="A6" s="55">
        <v>2</v>
      </c>
      <c r="C6" s="181" t="s">
        <v>430</v>
      </c>
      <c r="D6" s="57">
        <v>40836</v>
      </c>
      <c r="F6" s="55"/>
      <c r="G6" s="166" t="s">
        <v>431</v>
      </c>
    </row>
    <row r="8" spans="1:7" x14ac:dyDescent="0.2">
      <c r="A8" s="179" t="s">
        <v>909</v>
      </c>
      <c r="B8" s="179">
        <v>2</v>
      </c>
    </row>
    <row r="9" spans="1:7" x14ac:dyDescent="0.2">
      <c r="A9" s="181"/>
    </row>
    <row r="10" spans="1:7" x14ac:dyDescent="0.2">
      <c r="A10" s="91"/>
    </row>
    <row r="12" spans="1:7" x14ac:dyDescent="0.2">
      <c r="D12" s="61"/>
    </row>
  </sheetData>
  <phoneticPr fontId="0" type="noConversion"/>
  <hyperlinks>
    <hyperlink ref="C6" r:id="rId1"/>
    <hyperlink ref="C5" r:id="rId2"/>
  </hyperlinks>
  <pageMargins left="0.78740157499999996" right="0.78740157499999996" top="0.984251969" bottom="0.984251969" header="0.4921259845" footer="0.4921259845"/>
  <pageSetup paperSize="9" orientation="portrait" horizontalDpi="4294967293" verticalDpi="0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B2" sqref="B2:G2"/>
    </sheetView>
  </sheetViews>
  <sheetFormatPr baseColWidth="10" defaultRowHeight="12.75" x14ac:dyDescent="0.2"/>
  <cols>
    <col min="2" max="2" width="12.85546875" bestFit="1" customWidth="1"/>
    <col min="3" max="3" width="54.85546875" bestFit="1" customWidth="1"/>
    <col min="6" max="6" width="16.140625" bestFit="1" customWidth="1"/>
    <col min="7" max="7" width="56.28515625" customWidth="1"/>
  </cols>
  <sheetData>
    <row r="1" spans="1:7" x14ac:dyDescent="0.2">
      <c r="A1" t="s">
        <v>910</v>
      </c>
    </row>
    <row r="2" spans="1:7" x14ac:dyDescent="0.2">
      <c r="A2" s="58" t="s">
        <v>911</v>
      </c>
      <c r="B2" s="58" t="s">
        <v>467</v>
      </c>
      <c r="C2" s="23" t="s">
        <v>883</v>
      </c>
      <c r="D2" s="58"/>
      <c r="E2" s="58" t="s">
        <v>888</v>
      </c>
      <c r="F2" s="58" t="s">
        <v>891</v>
      </c>
      <c r="G2" s="23" t="s">
        <v>918</v>
      </c>
    </row>
    <row r="3" spans="1:7" x14ac:dyDescent="0.2">
      <c r="A3" s="55" t="s">
        <v>912</v>
      </c>
      <c r="B3" s="55" t="s">
        <v>913</v>
      </c>
      <c r="C3" t="s">
        <v>914</v>
      </c>
      <c r="D3" s="55"/>
      <c r="E3" s="55"/>
      <c r="F3" s="55"/>
      <c r="G3" t="s">
        <v>919</v>
      </c>
    </row>
    <row r="4" spans="1:7" x14ac:dyDescent="0.2">
      <c r="A4" s="55"/>
      <c r="B4" s="55"/>
      <c r="C4" t="s">
        <v>915</v>
      </c>
      <c r="D4" s="55"/>
      <c r="E4" s="55"/>
      <c r="F4" s="55"/>
      <c r="G4" s="166" t="s">
        <v>922</v>
      </c>
    </row>
    <row r="5" spans="1:7" x14ac:dyDescent="0.2">
      <c r="A5" s="55"/>
      <c r="B5" s="55"/>
      <c r="C5" t="s">
        <v>916</v>
      </c>
      <c r="D5" s="55"/>
      <c r="E5" s="55"/>
      <c r="F5" s="55"/>
      <c r="G5" s="166" t="s">
        <v>923</v>
      </c>
    </row>
    <row r="6" spans="1:7" x14ac:dyDescent="0.2">
      <c r="A6" s="55"/>
      <c r="B6" s="55"/>
      <c r="C6" s="177" t="s">
        <v>917</v>
      </c>
      <c r="D6" s="57">
        <v>40840</v>
      </c>
      <c r="E6" s="55">
        <v>60</v>
      </c>
      <c r="F6" s="55" t="s">
        <v>892</v>
      </c>
      <c r="G6" s="166" t="s">
        <v>924</v>
      </c>
    </row>
    <row r="7" spans="1:7" x14ac:dyDescent="0.2">
      <c r="A7" s="55"/>
      <c r="B7" s="55"/>
      <c r="G7" t="s">
        <v>920</v>
      </c>
    </row>
    <row r="8" spans="1:7" x14ac:dyDescent="0.2">
      <c r="A8" s="179" t="s">
        <v>911</v>
      </c>
      <c r="B8" s="179">
        <v>0.46</v>
      </c>
      <c r="G8" s="180" t="s">
        <v>921</v>
      </c>
    </row>
  </sheetData>
  <hyperlinks>
    <hyperlink ref="C6" r:id="rId1"/>
  </hyperlinks>
  <pageMargins left="0.7" right="0.7" top="0.78740157499999996" bottom="0.78740157499999996" header="0.3" footer="0.3"/>
  <pageSetup paperSize="9" orientation="portrait" horizontalDpi="4294967293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E11" sqref="E11"/>
    </sheetView>
  </sheetViews>
  <sheetFormatPr baseColWidth="10" defaultRowHeight="12.75" x14ac:dyDescent="0.2"/>
  <cols>
    <col min="1" max="1" width="28.5703125" customWidth="1"/>
    <col min="2" max="2" width="24.85546875" bestFit="1" customWidth="1"/>
    <col min="3" max="3" width="56" customWidth="1"/>
    <col min="4" max="4" width="17" customWidth="1"/>
    <col min="5" max="5" width="17.7109375" bestFit="1" customWidth="1"/>
    <col min="6" max="6" width="24.5703125" customWidth="1"/>
    <col min="7" max="7" width="13.42578125" bestFit="1" customWidth="1"/>
  </cols>
  <sheetData>
    <row r="1" spans="1:7" x14ac:dyDescent="0.2">
      <c r="A1" s="166" t="s">
        <v>926</v>
      </c>
    </row>
    <row r="2" spans="1:7" x14ac:dyDescent="0.2">
      <c r="A2" s="58" t="s">
        <v>927</v>
      </c>
      <c r="B2" s="58" t="s">
        <v>467</v>
      </c>
      <c r="C2" s="23" t="s">
        <v>883</v>
      </c>
      <c r="D2" s="58"/>
      <c r="E2" s="58" t="s">
        <v>888</v>
      </c>
      <c r="F2" s="58" t="s">
        <v>891</v>
      </c>
      <c r="G2" s="23" t="s">
        <v>918</v>
      </c>
    </row>
    <row r="3" spans="1:7" x14ac:dyDescent="0.2">
      <c r="A3" s="182">
        <v>0.16615384615384615</v>
      </c>
      <c r="B3" s="200" t="s">
        <v>934</v>
      </c>
      <c r="C3" s="184" t="s">
        <v>936</v>
      </c>
      <c r="E3" s="55">
        <v>82</v>
      </c>
      <c r="F3" s="182" t="s">
        <v>940</v>
      </c>
    </row>
    <row r="4" spans="1:7" x14ac:dyDescent="0.2">
      <c r="B4" s="200" t="s">
        <v>935</v>
      </c>
      <c r="C4" s="184" t="s">
        <v>937</v>
      </c>
      <c r="E4" s="55"/>
      <c r="F4" s="55"/>
    </row>
    <row r="5" spans="1:7" x14ac:dyDescent="0.2">
      <c r="B5" s="55"/>
      <c r="C5" s="184" t="s">
        <v>938</v>
      </c>
      <c r="E5" s="55"/>
      <c r="F5" s="55"/>
    </row>
    <row r="6" spans="1:7" s="5" customFormat="1" x14ac:dyDescent="0.2">
      <c r="B6" s="176"/>
      <c r="C6" s="196" t="s">
        <v>939</v>
      </c>
      <c r="E6" s="176"/>
      <c r="F6" s="176"/>
    </row>
    <row r="7" spans="1:7" x14ac:dyDescent="0.2">
      <c r="A7" s="193">
        <v>0.17617212038264266</v>
      </c>
      <c r="B7" s="201" t="s">
        <v>951</v>
      </c>
      <c r="C7" s="194" t="s">
        <v>954</v>
      </c>
      <c r="E7" s="55">
        <v>42</v>
      </c>
      <c r="F7" s="182" t="s">
        <v>957</v>
      </c>
      <c r="G7" s="166" t="s">
        <v>963</v>
      </c>
    </row>
    <row r="8" spans="1:7" x14ac:dyDescent="0.2">
      <c r="B8" s="201" t="s">
        <v>952</v>
      </c>
      <c r="C8" s="194" t="s">
        <v>955</v>
      </c>
      <c r="E8" s="55"/>
      <c r="F8" s="55"/>
      <c r="G8" s="166" t="s">
        <v>961</v>
      </c>
    </row>
    <row r="9" spans="1:7" s="5" customFormat="1" x14ac:dyDescent="0.2">
      <c r="B9" s="202" t="s">
        <v>953</v>
      </c>
      <c r="C9" s="197" t="s">
        <v>956</v>
      </c>
      <c r="E9" s="176"/>
      <c r="F9" s="176"/>
      <c r="G9" s="157" t="s">
        <v>962</v>
      </c>
    </row>
    <row r="10" spans="1:7" ht="15" x14ac:dyDescent="0.25">
      <c r="A10" s="193">
        <v>0.17617212038264266</v>
      </c>
      <c r="B10" s="203" t="s">
        <v>952</v>
      </c>
      <c r="C10" s="198" t="s">
        <v>958</v>
      </c>
      <c r="E10" s="55">
        <v>6</v>
      </c>
      <c r="F10" s="182" t="s">
        <v>957</v>
      </c>
      <c r="G10" s="166" t="s">
        <v>963</v>
      </c>
    </row>
    <row r="11" spans="1:7" ht="15" x14ac:dyDescent="0.25">
      <c r="B11" s="204"/>
      <c r="C11" s="198" t="s">
        <v>959</v>
      </c>
      <c r="E11" s="55"/>
      <c r="F11" s="55"/>
      <c r="G11" s="166" t="s">
        <v>961</v>
      </c>
    </row>
    <row r="12" spans="1:7" ht="15" x14ac:dyDescent="0.25">
      <c r="A12" s="23"/>
      <c r="B12" s="166"/>
      <c r="C12" s="199" t="s">
        <v>960</v>
      </c>
      <c r="G12" s="183" t="s">
        <v>962</v>
      </c>
    </row>
    <row r="13" spans="1:7" x14ac:dyDescent="0.2">
      <c r="A13" s="23"/>
      <c r="C13" s="3"/>
      <c r="G13" s="205" t="s">
        <v>964</v>
      </c>
    </row>
    <row r="14" spans="1:7" x14ac:dyDescent="0.2">
      <c r="A14" s="23" t="s">
        <v>950</v>
      </c>
      <c r="G14" s="205" t="s">
        <v>965</v>
      </c>
    </row>
    <row r="16" spans="1:7" x14ac:dyDescent="0.2">
      <c r="A16" t="s">
        <v>434</v>
      </c>
      <c r="G16" s="3"/>
    </row>
    <row r="17" spans="1:10" x14ac:dyDescent="0.2">
      <c r="A17" t="s">
        <v>435</v>
      </c>
      <c r="G17" s="3"/>
    </row>
    <row r="18" spans="1:10" x14ac:dyDescent="0.2">
      <c r="A18" s="23" t="s">
        <v>1548</v>
      </c>
      <c r="G18" s="3"/>
    </row>
    <row r="19" spans="1:10" x14ac:dyDescent="0.2">
      <c r="A19" s="1" t="s">
        <v>1288</v>
      </c>
      <c r="B19" s="20" t="s">
        <v>436</v>
      </c>
      <c r="C19" s="186" t="s">
        <v>942</v>
      </c>
      <c r="D19" s="186" t="s">
        <v>942</v>
      </c>
      <c r="E19" s="20" t="s">
        <v>436</v>
      </c>
      <c r="F19" s="188" t="s">
        <v>925</v>
      </c>
      <c r="G19" s="3"/>
      <c r="H19" s="166" t="s">
        <v>929</v>
      </c>
      <c r="I19" s="62"/>
      <c r="J19" s="62"/>
    </row>
    <row r="20" spans="1:10" x14ac:dyDescent="0.2">
      <c r="A20" s="25"/>
      <c r="B20" s="185" t="s">
        <v>928</v>
      </c>
      <c r="C20" s="185" t="s">
        <v>943</v>
      </c>
      <c r="D20" s="185" t="s">
        <v>945</v>
      </c>
      <c r="E20" s="185" t="s">
        <v>948</v>
      </c>
      <c r="F20" s="189" t="s">
        <v>949</v>
      </c>
      <c r="G20" s="183"/>
      <c r="H20" s="183" t="s">
        <v>930</v>
      </c>
      <c r="I20" s="3" t="s">
        <v>439</v>
      </c>
      <c r="J20" s="62"/>
    </row>
    <row r="21" spans="1:10" x14ac:dyDescent="0.2">
      <c r="A21" s="1" t="s">
        <v>437</v>
      </c>
      <c r="B21" s="20">
        <v>1.3</v>
      </c>
      <c r="C21" s="174"/>
      <c r="D21" s="174"/>
      <c r="E21" s="174"/>
      <c r="F21" s="190"/>
      <c r="G21" s="3"/>
      <c r="H21" s="86"/>
      <c r="I21" s="86"/>
      <c r="J21" s="62"/>
    </row>
    <row r="22" spans="1:10" x14ac:dyDescent="0.2">
      <c r="A22" s="24" t="s">
        <v>438</v>
      </c>
      <c r="B22" s="21">
        <v>0.9</v>
      </c>
      <c r="C22" s="16"/>
      <c r="D22" s="16"/>
      <c r="E22" s="16"/>
      <c r="F22" s="190"/>
      <c r="G22" s="3"/>
      <c r="H22" s="166" t="s">
        <v>931</v>
      </c>
      <c r="I22" s="62"/>
      <c r="J22" s="62"/>
    </row>
    <row r="23" spans="1:10" x14ac:dyDescent="0.2">
      <c r="A23" s="24" t="s">
        <v>439</v>
      </c>
      <c r="B23" s="21">
        <v>2.7</v>
      </c>
      <c r="C23" s="16">
        <v>0.91100000000000003</v>
      </c>
      <c r="D23" s="16">
        <v>2.99</v>
      </c>
      <c r="E23" s="16">
        <v>0.49680000000000002</v>
      </c>
      <c r="F23" s="192">
        <f>E23/D23</f>
        <v>0.16615384615384615</v>
      </c>
      <c r="G23" s="3"/>
      <c r="H23" s="166" t="s">
        <v>932</v>
      </c>
      <c r="I23" s="62"/>
      <c r="J23" s="62"/>
    </row>
    <row r="24" spans="1:10" x14ac:dyDescent="0.2">
      <c r="A24" s="25" t="s">
        <v>440</v>
      </c>
      <c r="B24" s="22">
        <v>5.0999999999999996</v>
      </c>
      <c r="C24" s="175"/>
      <c r="D24" s="175"/>
      <c r="E24" s="175"/>
      <c r="F24" s="190"/>
      <c r="G24" s="3"/>
      <c r="H24" s="62"/>
      <c r="I24" s="62"/>
      <c r="J24" s="62"/>
    </row>
    <row r="25" spans="1:10" x14ac:dyDescent="0.2">
      <c r="A25" s="25"/>
      <c r="B25" s="22" t="s">
        <v>441</v>
      </c>
      <c r="C25" s="187" t="s">
        <v>944</v>
      </c>
      <c r="D25" s="187" t="s">
        <v>933</v>
      </c>
      <c r="E25" s="187" t="s">
        <v>933</v>
      </c>
      <c r="F25" s="191"/>
      <c r="G25" s="183"/>
    </row>
    <row r="26" spans="1:10" x14ac:dyDescent="0.2">
      <c r="B26" s="62" t="s">
        <v>946</v>
      </c>
      <c r="G26" s="3"/>
    </row>
    <row r="27" spans="1:10" x14ac:dyDescent="0.2">
      <c r="B27" s="180" t="s">
        <v>947</v>
      </c>
      <c r="G27" s="3"/>
    </row>
    <row r="28" spans="1:10" x14ac:dyDescent="0.2">
      <c r="A28" s="23" t="s">
        <v>451</v>
      </c>
      <c r="B28" s="2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92"/>
  <sheetViews>
    <sheetView topLeftCell="A70" workbookViewId="0">
      <selection activeCell="I93" sqref="I93"/>
    </sheetView>
  </sheetViews>
  <sheetFormatPr baseColWidth="10" defaultRowHeight="12.75" x14ac:dyDescent="0.2"/>
  <cols>
    <col min="1" max="1" width="10.28515625" customWidth="1"/>
    <col min="3" max="3" width="12" customWidth="1"/>
    <col min="4" max="4" width="11.7109375" customWidth="1"/>
    <col min="5" max="5" width="10.28515625" customWidth="1"/>
    <col min="6" max="6" width="12.5703125" customWidth="1"/>
    <col min="7" max="7" width="13" customWidth="1"/>
    <col min="8" max="8" width="12" bestFit="1" customWidth="1"/>
    <col min="9" max="9" width="15.7109375" customWidth="1"/>
    <col min="10" max="10" width="15.42578125" bestFit="1" customWidth="1"/>
    <col min="11" max="11" width="15.140625" customWidth="1"/>
    <col min="12" max="12" width="16.28515625" customWidth="1"/>
    <col min="13" max="13" width="15.5703125" customWidth="1"/>
    <col min="15" max="15" width="12.42578125" customWidth="1"/>
    <col min="16" max="16" width="14.85546875" customWidth="1"/>
    <col min="17" max="17" width="15.85546875" customWidth="1"/>
    <col min="18" max="18" width="14.5703125" customWidth="1"/>
    <col min="19" max="19" width="14.7109375" customWidth="1"/>
    <col min="21" max="21" width="10.42578125" customWidth="1"/>
    <col min="22" max="24" width="10.28515625" customWidth="1"/>
    <col min="25" max="25" width="10.140625" customWidth="1"/>
    <col min="28" max="28" width="10" bestFit="1" customWidth="1"/>
    <col min="36" max="40" width="10" bestFit="1" customWidth="1"/>
    <col min="41" max="41" width="9.28515625" customWidth="1"/>
    <col min="42" max="42" width="10.28515625" bestFit="1" customWidth="1"/>
    <col min="45" max="46" width="10" bestFit="1" customWidth="1"/>
    <col min="47" max="47" width="12" bestFit="1" customWidth="1"/>
    <col min="48" max="49" width="10" bestFit="1" customWidth="1"/>
    <col min="50" max="50" width="4.7109375" customWidth="1"/>
    <col min="51" max="52" width="12" bestFit="1" customWidth="1"/>
    <col min="53" max="53" width="10.42578125" customWidth="1"/>
    <col min="54" max="57" width="12" bestFit="1" customWidth="1"/>
    <col min="58" max="58" width="6.7109375" customWidth="1"/>
    <col min="60" max="61" width="12" bestFit="1" customWidth="1"/>
    <col min="62" max="62" width="12.42578125" bestFit="1" customWidth="1"/>
    <col min="63" max="64" width="12" bestFit="1" customWidth="1"/>
    <col min="65" max="65" width="12.28515625" customWidth="1"/>
    <col min="66" max="66" width="11.7109375" customWidth="1"/>
    <col min="74" max="74" width="12" customWidth="1"/>
    <col min="77" max="77" width="9.7109375" bestFit="1" customWidth="1"/>
    <col min="80" max="80" width="12.85546875" bestFit="1" customWidth="1"/>
    <col min="82" max="82" width="16.140625" bestFit="1" customWidth="1"/>
    <col min="83" max="83" width="14" bestFit="1" customWidth="1"/>
    <col min="84" max="84" width="16" customWidth="1"/>
    <col min="85" max="85" width="13.7109375" customWidth="1"/>
    <col min="86" max="86" width="23.42578125" bestFit="1" customWidth="1"/>
  </cols>
  <sheetData>
    <row r="1" spans="1:86" x14ac:dyDescent="0.2">
      <c r="A1" s="23" t="s">
        <v>837</v>
      </c>
    </row>
    <row r="3" spans="1:86" x14ac:dyDescent="0.2">
      <c r="A3" s="62" t="s">
        <v>785</v>
      </c>
      <c r="B3" t="s">
        <v>214</v>
      </c>
      <c r="C3" t="s">
        <v>215</v>
      </c>
      <c r="D3" t="s">
        <v>216</v>
      </c>
      <c r="E3" t="s">
        <v>217</v>
      </c>
      <c r="F3" t="s">
        <v>218</v>
      </c>
      <c r="G3" s="62" t="s">
        <v>844</v>
      </c>
      <c r="H3" t="s">
        <v>220</v>
      </c>
      <c r="I3" t="s">
        <v>221</v>
      </c>
      <c r="J3" s="62" t="s">
        <v>222</v>
      </c>
      <c r="K3" t="s">
        <v>222</v>
      </c>
      <c r="L3" t="s">
        <v>214</v>
      </c>
      <c r="M3" t="s">
        <v>215</v>
      </c>
      <c r="N3" t="s">
        <v>216</v>
      </c>
      <c r="O3" t="s">
        <v>223</v>
      </c>
      <c r="P3" s="38" t="s">
        <v>224</v>
      </c>
      <c r="Q3" t="s">
        <v>219</v>
      </c>
      <c r="R3" t="s">
        <v>225</v>
      </c>
      <c r="S3" t="s">
        <v>221</v>
      </c>
      <c r="T3" s="97" t="s">
        <v>786</v>
      </c>
      <c r="U3" s="97" t="s">
        <v>807</v>
      </c>
      <c r="V3" t="s">
        <v>214</v>
      </c>
      <c r="W3" t="s">
        <v>215</v>
      </c>
      <c r="X3" t="s">
        <v>216</v>
      </c>
      <c r="Y3" t="s">
        <v>223</v>
      </c>
      <c r="Z3" t="s">
        <v>224</v>
      </c>
      <c r="AA3" t="s">
        <v>219</v>
      </c>
      <c r="AB3" t="s">
        <v>225</v>
      </c>
      <c r="AC3" t="s">
        <v>221</v>
      </c>
      <c r="AD3" t="s">
        <v>214</v>
      </c>
      <c r="AE3" t="s">
        <v>215</v>
      </c>
      <c r="AF3" t="s">
        <v>216</v>
      </c>
      <c r="AG3" t="s">
        <v>223</v>
      </c>
      <c r="AH3" t="s">
        <v>224</v>
      </c>
      <c r="AI3" t="s">
        <v>219</v>
      </c>
      <c r="AJ3" t="s">
        <v>225</v>
      </c>
      <c r="AK3" t="s">
        <v>221</v>
      </c>
      <c r="AL3" s="39" t="s">
        <v>214</v>
      </c>
      <c r="AM3" s="39" t="s">
        <v>215</v>
      </c>
      <c r="AN3" s="39" t="s">
        <v>216</v>
      </c>
      <c r="AO3" s="39" t="s">
        <v>223</v>
      </c>
      <c r="AP3" s="39" t="s">
        <v>224</v>
      </c>
      <c r="AQ3" t="s">
        <v>219</v>
      </c>
      <c r="AR3" s="39" t="s">
        <v>225</v>
      </c>
      <c r="AS3" t="s">
        <v>845</v>
      </c>
      <c r="AT3" t="s">
        <v>221</v>
      </c>
      <c r="AU3" s="40" t="s">
        <v>214</v>
      </c>
      <c r="AV3" s="40" t="s">
        <v>215</v>
      </c>
      <c r="AW3" s="40" t="s">
        <v>216</v>
      </c>
      <c r="AX3" s="40" t="s">
        <v>223</v>
      </c>
      <c r="AY3" s="40" t="s">
        <v>224</v>
      </c>
      <c r="AZ3" t="s">
        <v>219</v>
      </c>
      <c r="BA3" s="40" t="s">
        <v>225</v>
      </c>
      <c r="BB3" t="s">
        <v>221</v>
      </c>
      <c r="BC3" t="s">
        <v>214</v>
      </c>
      <c r="BD3" t="s">
        <v>215</v>
      </c>
      <c r="BE3" t="s">
        <v>216</v>
      </c>
      <c r="BF3" t="s">
        <v>223</v>
      </c>
      <c r="BG3" t="s">
        <v>224</v>
      </c>
      <c r="BH3" t="s">
        <v>219</v>
      </c>
      <c r="BI3" t="s">
        <v>225</v>
      </c>
      <c r="BJ3" t="s">
        <v>221</v>
      </c>
      <c r="BK3" t="s">
        <v>214</v>
      </c>
      <c r="BL3" t="s">
        <v>215</v>
      </c>
      <c r="BM3" t="s">
        <v>216</v>
      </c>
      <c r="BN3" t="s">
        <v>223</v>
      </c>
      <c r="BO3" s="38" t="s">
        <v>224</v>
      </c>
      <c r="BP3" t="s">
        <v>219</v>
      </c>
      <c r="BQ3" t="s">
        <v>225</v>
      </c>
      <c r="BR3" t="s">
        <v>221</v>
      </c>
      <c r="BS3" t="s">
        <v>214</v>
      </c>
      <c r="BT3" t="s">
        <v>215</v>
      </c>
      <c r="BU3" t="s">
        <v>216</v>
      </c>
      <c r="BV3" t="s">
        <v>223</v>
      </c>
      <c r="BW3" s="38" t="s">
        <v>224</v>
      </c>
      <c r="BX3" t="s">
        <v>219</v>
      </c>
      <c r="BY3" t="s">
        <v>225</v>
      </c>
      <c r="BZ3" t="s">
        <v>221</v>
      </c>
      <c r="CA3" t="s">
        <v>221</v>
      </c>
      <c r="CB3" t="s">
        <v>221</v>
      </c>
      <c r="CC3" t="s">
        <v>221</v>
      </c>
      <c r="CD3" t="s">
        <v>221</v>
      </c>
      <c r="CE3" t="s">
        <v>221</v>
      </c>
      <c r="CF3" t="s">
        <v>226</v>
      </c>
      <c r="CG3" t="s">
        <v>227</v>
      </c>
      <c r="CH3" t="s">
        <v>228</v>
      </c>
    </row>
    <row r="4" spans="1:86" x14ac:dyDescent="0.2">
      <c r="B4" t="s">
        <v>787</v>
      </c>
      <c r="C4" t="s">
        <v>222</v>
      </c>
      <c r="D4" t="s">
        <v>222</v>
      </c>
      <c r="E4" t="s">
        <v>222</v>
      </c>
      <c r="F4" t="s">
        <v>222</v>
      </c>
      <c r="G4" t="s">
        <v>222</v>
      </c>
      <c r="H4" t="s">
        <v>222</v>
      </c>
      <c r="I4" t="s">
        <v>222</v>
      </c>
      <c r="J4" s="62" t="s">
        <v>229</v>
      </c>
      <c r="K4" t="s">
        <v>230</v>
      </c>
      <c r="L4" t="s">
        <v>788</v>
      </c>
      <c r="M4" t="s">
        <v>231</v>
      </c>
      <c r="N4" t="s">
        <v>231</v>
      </c>
      <c r="O4" t="s">
        <v>231</v>
      </c>
      <c r="P4" s="38" t="s">
        <v>231</v>
      </c>
      <c r="Q4" t="s">
        <v>231</v>
      </c>
      <c r="R4" t="s">
        <v>231</v>
      </c>
      <c r="S4" t="s">
        <v>231</v>
      </c>
      <c r="T4" s="309" t="s">
        <v>1306</v>
      </c>
      <c r="U4" s="97" t="s">
        <v>789</v>
      </c>
      <c r="V4" t="s">
        <v>232</v>
      </c>
      <c r="W4" t="s">
        <v>232</v>
      </c>
      <c r="X4" t="s">
        <v>232</v>
      </c>
      <c r="Y4" t="s">
        <v>232</v>
      </c>
      <c r="Z4" t="s">
        <v>232</v>
      </c>
      <c r="AA4" t="s">
        <v>232</v>
      </c>
      <c r="AB4" t="s">
        <v>232</v>
      </c>
      <c r="AC4" t="s">
        <v>232</v>
      </c>
      <c r="AD4" t="s">
        <v>39</v>
      </c>
      <c r="AE4" t="s">
        <v>40</v>
      </c>
      <c r="AF4" t="s">
        <v>846</v>
      </c>
      <c r="AG4" t="s">
        <v>846</v>
      </c>
      <c r="AH4" t="s">
        <v>846</v>
      </c>
      <c r="AI4" t="s">
        <v>846</v>
      </c>
      <c r="AJ4" t="s">
        <v>846</v>
      </c>
      <c r="AK4" t="s">
        <v>846</v>
      </c>
      <c r="AL4" s="39" t="s">
        <v>234</v>
      </c>
      <c r="AM4" s="39" t="s">
        <v>234</v>
      </c>
      <c r="AN4" s="39" t="s">
        <v>234</v>
      </c>
      <c r="AO4" s="39" t="s">
        <v>234</v>
      </c>
      <c r="AP4" s="39" t="s">
        <v>234</v>
      </c>
      <c r="AQ4" t="s">
        <v>234</v>
      </c>
      <c r="AR4" s="39" t="s">
        <v>234</v>
      </c>
      <c r="AS4" t="s">
        <v>234</v>
      </c>
      <c r="AT4" t="s">
        <v>234</v>
      </c>
      <c r="AU4" s="40" t="s">
        <v>235</v>
      </c>
      <c r="AV4" s="40" t="s">
        <v>235</v>
      </c>
      <c r="AW4" s="40" t="s">
        <v>235</v>
      </c>
      <c r="AX4" s="40" t="s">
        <v>235</v>
      </c>
      <c r="AY4" s="40" t="s">
        <v>235</v>
      </c>
      <c r="AZ4" t="s">
        <v>235</v>
      </c>
      <c r="BA4" s="40" t="s">
        <v>235</v>
      </c>
      <c r="BB4" t="s">
        <v>235</v>
      </c>
      <c r="BC4" t="s">
        <v>847</v>
      </c>
      <c r="BD4" t="s">
        <v>847</v>
      </c>
      <c r="BE4" t="s">
        <v>847</v>
      </c>
      <c r="BF4" t="s">
        <v>847</v>
      </c>
      <c r="BG4" t="s">
        <v>847</v>
      </c>
      <c r="BH4" t="s">
        <v>847</v>
      </c>
      <c r="BI4" t="s">
        <v>847</v>
      </c>
      <c r="BJ4" t="s">
        <v>847</v>
      </c>
      <c r="BK4" t="s">
        <v>848</v>
      </c>
      <c r="BL4" t="s">
        <v>848</v>
      </c>
      <c r="BM4" t="s">
        <v>848</v>
      </c>
      <c r="BN4" t="s">
        <v>848</v>
      </c>
      <c r="BO4" t="s">
        <v>848</v>
      </c>
      <c r="BP4" t="s">
        <v>848</v>
      </c>
      <c r="BQ4" t="s">
        <v>848</v>
      </c>
      <c r="BR4" t="s">
        <v>848</v>
      </c>
      <c r="BS4" t="s">
        <v>849</v>
      </c>
      <c r="BT4" t="s">
        <v>849</v>
      </c>
      <c r="BU4" t="s">
        <v>849</v>
      </c>
      <c r="BV4" t="s">
        <v>849</v>
      </c>
      <c r="BW4" t="s">
        <v>849</v>
      </c>
      <c r="BX4" t="s">
        <v>849</v>
      </c>
      <c r="BY4" t="s">
        <v>849</v>
      </c>
      <c r="BZ4" t="s">
        <v>849</v>
      </c>
      <c r="CA4" t="s">
        <v>850</v>
      </c>
      <c r="CB4" s="62" t="s">
        <v>240</v>
      </c>
      <c r="CC4" t="s">
        <v>241</v>
      </c>
      <c r="CD4" s="62" t="s">
        <v>242</v>
      </c>
      <c r="CE4" t="s">
        <v>851</v>
      </c>
    </row>
    <row r="5" spans="1:86" x14ac:dyDescent="0.2">
      <c r="A5" t="s">
        <v>244</v>
      </c>
      <c r="B5">
        <v>10.33</v>
      </c>
      <c r="C5">
        <v>1.95</v>
      </c>
      <c r="D5">
        <v>2.91</v>
      </c>
      <c r="E5">
        <v>1.55</v>
      </c>
      <c r="F5">
        <v>13.81</v>
      </c>
      <c r="H5">
        <v>7.32</v>
      </c>
      <c r="I5">
        <v>37.869999999999997</v>
      </c>
      <c r="J5">
        <v>13.22</v>
      </c>
      <c r="K5">
        <v>24.65</v>
      </c>
      <c r="L5">
        <v>2.58</v>
      </c>
      <c r="M5">
        <v>0.52</v>
      </c>
      <c r="N5">
        <v>2.1800000000000002</v>
      </c>
      <c r="O5">
        <v>0.25</v>
      </c>
      <c r="P5" s="38">
        <v>0.96</v>
      </c>
      <c r="R5">
        <v>2.08</v>
      </c>
      <c r="S5">
        <v>8.57</v>
      </c>
      <c r="T5" s="39">
        <v>4.8</v>
      </c>
      <c r="U5" s="39">
        <v>28.2</v>
      </c>
      <c r="V5">
        <v>0.40808581395348842</v>
      </c>
      <c r="W5">
        <v>0.42513000000000001</v>
      </c>
      <c r="X5">
        <v>0.42497000000000001</v>
      </c>
      <c r="Y5">
        <v>0.45785999999999999</v>
      </c>
      <c r="Z5">
        <v>0.39212000000000002</v>
      </c>
      <c r="AA5">
        <v>0.39</v>
      </c>
      <c r="AB5">
        <v>0.44133</v>
      </c>
      <c r="AC5">
        <v>0.42114704784130685</v>
      </c>
      <c r="AD5">
        <v>3.499E-2</v>
      </c>
      <c r="AE5">
        <v>2.1749999999999999E-2</v>
      </c>
      <c r="AF5">
        <v>2.125717171717172E-2</v>
      </c>
      <c r="AG5">
        <v>6.8059999999999996E-2</v>
      </c>
      <c r="AH5">
        <v>2.0499999999999997E-2</v>
      </c>
      <c r="AI5">
        <v>1.9699999999999999E-2</v>
      </c>
      <c r="AJ5">
        <v>2.2250000000000002E-2</v>
      </c>
      <c r="AK5">
        <v>2.6942804474146365E-2</v>
      </c>
      <c r="AL5" s="39">
        <v>1.0528614000000001</v>
      </c>
      <c r="AM5" s="39">
        <v>0.22106759999999984</v>
      </c>
      <c r="AN5" s="39">
        <v>0.92643459999999989</v>
      </c>
      <c r="AO5" s="39">
        <v>0.114465</v>
      </c>
      <c r="AP5" s="39">
        <v>0.37643520000000003</v>
      </c>
      <c r="AR5" s="39">
        <v>0.91796640000000007</v>
      </c>
      <c r="AS5">
        <v>1.8579773250489531</v>
      </c>
      <c r="AT5">
        <v>5.4672075250489529</v>
      </c>
      <c r="AU5" s="40">
        <v>9.0274199999999999E-2</v>
      </c>
      <c r="AV5" s="40">
        <v>1.130999999999999E-2</v>
      </c>
      <c r="AW5" s="40">
        <v>4.6340634343434342E-2</v>
      </c>
      <c r="AX5" s="40">
        <v>1.7014999999999999E-2</v>
      </c>
      <c r="AY5" s="40">
        <v>1.9679999999999996E-2</v>
      </c>
      <c r="BA5" s="40">
        <v>4.6280000000000009E-2</v>
      </c>
      <c r="BB5">
        <v>0.23089983434343436</v>
      </c>
      <c r="BC5">
        <v>1.0203206690355944</v>
      </c>
      <c r="BD5">
        <v>0.20261176135240552</v>
      </c>
      <c r="BE5">
        <v>0.61007344790637175</v>
      </c>
      <c r="BF5">
        <v>0.10205098049414824</v>
      </c>
      <c r="BG5">
        <v>0.16506365336801035</v>
      </c>
      <c r="BI5">
        <v>0.36599284556566974</v>
      </c>
      <c r="BJ5">
        <v>2.4661133577221999</v>
      </c>
      <c r="BK5">
        <v>5.4917946049731534E-2</v>
      </c>
      <c r="BL5">
        <v>7.8917359395973084E-3</v>
      </c>
      <c r="BM5">
        <v>3.039634601960545E-2</v>
      </c>
      <c r="BN5">
        <v>1.5297817270693509E-2</v>
      </c>
      <c r="BO5" s="38">
        <v>4.1007484563758386E-3</v>
      </c>
      <c r="BQ5">
        <v>2.2666225324384792E-2</v>
      </c>
      <c r="BR5">
        <v>0.13527081906038843</v>
      </c>
      <c r="BS5">
        <v>3.5356253950268465E-2</v>
      </c>
      <c r="BT5">
        <v>3.4182640604026823E-3</v>
      </c>
      <c r="BU5">
        <v>1.5944288323828892E-2</v>
      </c>
      <c r="BV5">
        <v>1.7171827293064887E-3</v>
      </c>
      <c r="BW5" s="38">
        <v>1.5579251543624157E-2</v>
      </c>
      <c r="BY5">
        <v>2.3613774675615217E-2</v>
      </c>
      <c r="BZ5">
        <v>9.5629015283045904E-2</v>
      </c>
      <c r="CA5">
        <v>1.1999999999999999E-3</v>
      </c>
      <c r="CB5">
        <v>9.0663999999999995E-2</v>
      </c>
      <c r="CC5">
        <v>0.13407081906038842</v>
      </c>
      <c r="CD5">
        <v>4.9650152830459102E-3</v>
      </c>
      <c r="CE5">
        <v>0.13903583434343433</v>
      </c>
      <c r="CF5">
        <v>0.5362832762415537</v>
      </c>
      <c r="CG5">
        <v>1.5644202924199348E-2</v>
      </c>
      <c r="CH5">
        <v>5.1718909198394895E-3</v>
      </c>
    </row>
    <row r="6" spans="1:86" x14ac:dyDescent="0.2">
      <c r="A6" t="s">
        <v>244</v>
      </c>
      <c r="B6">
        <v>9.08</v>
      </c>
      <c r="C6">
        <v>1.1200000000000001</v>
      </c>
      <c r="D6">
        <v>3.19</v>
      </c>
      <c r="E6">
        <v>1.56</v>
      </c>
      <c r="F6">
        <v>15.4</v>
      </c>
      <c r="H6">
        <v>7.22</v>
      </c>
      <c r="I6">
        <v>37.57</v>
      </c>
      <c r="J6">
        <v>10.52</v>
      </c>
      <c r="K6">
        <v>27.05</v>
      </c>
      <c r="L6">
        <v>2.46</v>
      </c>
      <c r="M6">
        <v>0.37</v>
      </c>
      <c r="N6">
        <v>2.61</v>
      </c>
      <c r="O6">
        <v>0.28000000000000003</v>
      </c>
      <c r="P6" s="38">
        <v>1.37</v>
      </c>
      <c r="R6">
        <v>2.19</v>
      </c>
      <c r="S6">
        <v>9.2799999999999994</v>
      </c>
      <c r="T6" s="39">
        <v>4.25</v>
      </c>
      <c r="U6" s="39">
        <v>26</v>
      </c>
      <c r="V6">
        <v>0.39496000000000003</v>
      </c>
      <c r="W6">
        <v>0.42034999999999995</v>
      </c>
      <c r="X6">
        <v>0.44978999999999997</v>
      </c>
      <c r="Y6">
        <v>0.45871000000000001</v>
      </c>
      <c r="Z6">
        <v>0.29864000000000002</v>
      </c>
      <c r="AA6">
        <v>0.41345999999999994</v>
      </c>
      <c r="AB6">
        <v>0.43076999999999999</v>
      </c>
      <c r="AC6">
        <v>0.40754794181034487</v>
      </c>
      <c r="AD6">
        <v>3.2410000000000001E-2</v>
      </c>
      <c r="AE6">
        <v>1.393E-2</v>
      </c>
      <c r="AF6">
        <v>2.0160000000000001E-2</v>
      </c>
      <c r="AG6">
        <v>6.5439999999999998E-2</v>
      </c>
      <c r="AH6">
        <v>1.7559999999999999E-2</v>
      </c>
      <c r="AI6">
        <v>2.9769999999999998E-2</v>
      </c>
      <c r="AJ6">
        <v>1.8950000000000002E-2</v>
      </c>
      <c r="AK6">
        <v>2.3855732758620688E-2</v>
      </c>
      <c r="AL6" s="39">
        <v>0.97160160000000007</v>
      </c>
      <c r="AM6" s="39">
        <v>0.15552950000000001</v>
      </c>
      <c r="AN6" s="39">
        <v>1.1739518999999996</v>
      </c>
      <c r="AO6" s="39">
        <v>0.1284388000000001</v>
      </c>
      <c r="AP6" s="39">
        <v>0.40913680000000008</v>
      </c>
      <c r="AR6" s="39">
        <v>0.94338630000000012</v>
      </c>
      <c r="AS6">
        <v>1.9501441381883693</v>
      </c>
      <c r="AT6">
        <v>5.7321890381883698</v>
      </c>
      <c r="AU6" s="40">
        <v>7.9728599999999997E-2</v>
      </c>
      <c r="AV6" s="40">
        <v>5.1541000000000017E-3</v>
      </c>
      <c r="AW6" s="40">
        <v>5.2617599999999994E-2</v>
      </c>
      <c r="AX6" s="40">
        <v>1.8323200000000015E-2</v>
      </c>
      <c r="AY6" s="40">
        <v>2.4057200000000001E-2</v>
      </c>
      <c r="BA6" s="40">
        <v>4.150050000000001E-2</v>
      </c>
      <c r="BB6">
        <v>0.2213812</v>
      </c>
      <c r="BC6">
        <v>0.94304737872561784</v>
      </c>
      <c r="BD6">
        <v>0.13995632509752925</v>
      </c>
      <c r="BE6">
        <v>0.93244450002600743</v>
      </c>
      <c r="BF6">
        <v>0.12232584801040323</v>
      </c>
      <c r="BG6">
        <v>0.22303009955786737</v>
      </c>
      <c r="BI6">
        <v>0.47745897003901172</v>
      </c>
      <c r="BJ6">
        <v>2.8382631214564369</v>
      </c>
      <c r="BK6">
        <v>4.170715435167785E-2</v>
      </c>
      <c r="BL6">
        <v>2.501404646420582E-3</v>
      </c>
      <c r="BM6">
        <v>3.2388133916778521E-2</v>
      </c>
      <c r="BN6">
        <v>1.5994698401789721E-2</v>
      </c>
      <c r="BO6" s="38">
        <v>6.7858795252796434E-3</v>
      </c>
      <c r="BQ6">
        <v>2.2677562929530208E-2</v>
      </c>
      <c r="BR6">
        <v>0.12205483377147652</v>
      </c>
      <c r="BS6">
        <v>3.8021445648322147E-2</v>
      </c>
      <c r="BT6">
        <v>2.6526953535794197E-3</v>
      </c>
      <c r="BU6">
        <v>2.0229466083221476E-2</v>
      </c>
      <c r="BV6">
        <v>2.328501598210294E-3</v>
      </c>
      <c r="BW6" s="38">
        <v>1.7271320474720357E-2</v>
      </c>
      <c r="BY6">
        <v>1.8822937070469802E-2</v>
      </c>
      <c r="BZ6">
        <v>9.9326366228523505E-2</v>
      </c>
      <c r="CA6">
        <v>1.1999999999999999E-3</v>
      </c>
      <c r="CB6">
        <v>7.392399999999999E-2</v>
      </c>
      <c r="CC6">
        <v>0.12085483377147652</v>
      </c>
      <c r="CD6">
        <v>2.5402366228523515E-2</v>
      </c>
      <c r="CE6">
        <v>0.14625720000000003</v>
      </c>
      <c r="CF6">
        <v>0.43162440632670146</v>
      </c>
      <c r="CG6">
        <v>1.3023150190891864E-2</v>
      </c>
      <c r="CH6">
        <v>1.8541873159506214E-2</v>
      </c>
    </row>
    <row r="7" spans="1:86" x14ac:dyDescent="0.2">
      <c r="A7" t="s">
        <v>244</v>
      </c>
      <c r="B7">
        <v>14.36</v>
      </c>
      <c r="C7">
        <v>2.0299999999999998</v>
      </c>
      <c r="D7">
        <v>4.1900000000000004</v>
      </c>
      <c r="E7">
        <v>2.59</v>
      </c>
      <c r="F7">
        <v>11.32</v>
      </c>
      <c r="H7">
        <v>7.88</v>
      </c>
      <c r="I7">
        <v>42.37</v>
      </c>
      <c r="J7">
        <v>9.4</v>
      </c>
      <c r="K7">
        <v>32.97</v>
      </c>
      <c r="L7">
        <v>3.76</v>
      </c>
      <c r="M7">
        <v>0.61</v>
      </c>
      <c r="N7">
        <v>3.14</v>
      </c>
      <c r="O7">
        <v>0.42</v>
      </c>
      <c r="P7" s="38">
        <v>0.98</v>
      </c>
      <c r="R7">
        <v>2.04</v>
      </c>
      <c r="S7">
        <v>10.95</v>
      </c>
      <c r="T7" s="39">
        <v>4.9000000000000004</v>
      </c>
      <c r="U7" s="39">
        <v>31.1</v>
      </c>
      <c r="V7">
        <v>0.41346170212765959</v>
      </c>
      <c r="W7">
        <v>0.41674</v>
      </c>
      <c r="X7">
        <v>0.45069000000000004</v>
      </c>
      <c r="Y7">
        <v>0.47814999999999996</v>
      </c>
      <c r="Z7">
        <v>0.40679000000000004</v>
      </c>
      <c r="AA7">
        <v>0.45600000000000002</v>
      </c>
      <c r="AB7">
        <v>0.42756</v>
      </c>
      <c r="AC7">
        <v>0.42883046575342471</v>
      </c>
      <c r="AD7">
        <v>3.041E-2</v>
      </c>
      <c r="AE7">
        <v>1.3859999999999999E-2</v>
      </c>
      <c r="AF7">
        <v>2.1899999999999999E-2</v>
      </c>
      <c r="AG7">
        <v>6.3259999999999997E-2</v>
      </c>
      <c r="AH7">
        <v>2.3860000000000003E-2</v>
      </c>
      <c r="AI7">
        <v>2.0840000000000001E-2</v>
      </c>
      <c r="AJ7">
        <v>2.648E-2</v>
      </c>
      <c r="AK7">
        <v>2.6989351598173509E-2</v>
      </c>
      <c r="AL7" s="39">
        <v>1.5546160000000004</v>
      </c>
      <c r="AM7" s="39">
        <v>0.25421140000000014</v>
      </c>
      <c r="AN7" s="39">
        <v>1.4151666000000003</v>
      </c>
      <c r="AO7" s="39">
        <v>0.20082299999999995</v>
      </c>
      <c r="AP7" s="39">
        <v>0.39865420000000024</v>
      </c>
      <c r="AR7" s="39">
        <v>0.87222239999999995</v>
      </c>
      <c r="AS7">
        <v>2.730643421321242</v>
      </c>
      <c r="AT7">
        <v>7.4263370213212436</v>
      </c>
      <c r="AU7" s="40">
        <v>0.11434160000000002</v>
      </c>
      <c r="AV7" s="40">
        <v>8.4546000000000031E-3</v>
      </c>
      <c r="AW7" s="40">
        <v>6.8766000000000008E-2</v>
      </c>
      <c r="AX7" s="40">
        <v>2.6569199999999994E-2</v>
      </c>
      <c r="AY7" s="40">
        <v>2.3382800000000013E-2</v>
      </c>
      <c r="BA7" s="40">
        <v>5.4019200000000003E-2</v>
      </c>
      <c r="BB7">
        <v>0.2955334</v>
      </c>
      <c r="BC7">
        <v>1.5309072780012729</v>
      </c>
      <c r="BD7">
        <v>0.23774881518855676</v>
      </c>
      <c r="BE7">
        <v>1.1299249576072823</v>
      </c>
      <c r="BF7">
        <v>0.18243816358907661</v>
      </c>
      <c r="BG7">
        <v>0.25951403448634602</v>
      </c>
      <c r="BI7">
        <v>0.54987440769830931</v>
      </c>
      <c r="BJ7">
        <v>3.8904076565708436</v>
      </c>
      <c r="BK7">
        <v>7.0907011966890393E-2</v>
      </c>
      <c r="BL7">
        <v>5.589559246308726E-3</v>
      </c>
      <c r="BM7">
        <v>4.442791268456376E-2</v>
      </c>
      <c r="BN7">
        <v>2.3633600594630867E-2</v>
      </c>
      <c r="BO7" s="38">
        <v>7.4828098630872544E-3</v>
      </c>
      <c r="BQ7">
        <v>3.2410553213422816E-2</v>
      </c>
      <c r="BR7">
        <v>0.18445144756890383</v>
      </c>
      <c r="BS7">
        <v>4.3434588033109622E-2</v>
      </c>
      <c r="BT7">
        <v>2.865040753691277E-3</v>
      </c>
      <c r="BU7">
        <v>2.4338087315436244E-2</v>
      </c>
      <c r="BV7">
        <v>2.9355994053691286E-3</v>
      </c>
      <c r="BW7" s="38">
        <v>1.5899990136912758E-2</v>
      </c>
      <c r="BY7">
        <v>2.1608646786577184E-2</v>
      </c>
      <c r="BZ7">
        <v>0.11108195243109621</v>
      </c>
      <c r="CA7">
        <v>1.1999999999999999E-3</v>
      </c>
      <c r="CB7">
        <v>6.6979999999999998E-2</v>
      </c>
      <c r="CC7">
        <v>0.18325144756890382</v>
      </c>
      <c r="CD7">
        <v>4.4101952431096214E-2</v>
      </c>
      <c r="CE7">
        <v>0.22735340000000004</v>
      </c>
      <c r="CF7">
        <v>0.43631297040215206</v>
      </c>
      <c r="CG7">
        <v>1.6735292015425004E-2</v>
      </c>
      <c r="CH7">
        <v>4.5001992276628773E-2</v>
      </c>
    </row>
    <row r="8" spans="1:86" x14ac:dyDescent="0.2">
      <c r="A8" t="s">
        <v>244</v>
      </c>
      <c r="B8">
        <v>4.28</v>
      </c>
      <c r="C8">
        <v>0.46</v>
      </c>
      <c r="D8">
        <v>1.83</v>
      </c>
      <c r="E8">
        <v>0.17</v>
      </c>
      <c r="F8">
        <v>7.3</v>
      </c>
      <c r="H8">
        <v>4.6100000000000003</v>
      </c>
      <c r="I8">
        <v>18.649999999999999</v>
      </c>
      <c r="J8">
        <v>10.37</v>
      </c>
      <c r="K8">
        <v>8.2799999999999994</v>
      </c>
      <c r="L8">
        <v>0.94</v>
      </c>
      <c r="M8">
        <v>0.12</v>
      </c>
      <c r="N8">
        <v>1.06</v>
      </c>
      <c r="O8">
        <v>0.04</v>
      </c>
      <c r="P8" s="38">
        <v>0.76</v>
      </c>
      <c r="R8">
        <v>1.36</v>
      </c>
      <c r="S8">
        <v>4.28</v>
      </c>
      <c r="T8" s="39">
        <v>4.25</v>
      </c>
      <c r="U8" s="39">
        <v>21.1</v>
      </c>
      <c r="V8">
        <v>0.38921</v>
      </c>
      <c r="W8">
        <v>0.38917999999999997</v>
      </c>
      <c r="X8">
        <v>0.42505999999999999</v>
      </c>
      <c r="Y8">
        <v>0.49668999999999996</v>
      </c>
      <c r="Z8">
        <v>0.39726999999999996</v>
      </c>
      <c r="AA8">
        <v>0.39409</v>
      </c>
      <c r="AB8">
        <v>0.40537999999999996</v>
      </c>
      <c r="AC8">
        <v>0.40566172897196268</v>
      </c>
      <c r="AD8">
        <v>2.3949999999999999E-2</v>
      </c>
      <c r="AE8">
        <v>1.5689999999999999E-2</v>
      </c>
      <c r="AF8">
        <v>2.298E-2</v>
      </c>
      <c r="AG8">
        <v>4.7840000000000001E-2</v>
      </c>
      <c r="AH8">
        <v>2.1930000000000002E-2</v>
      </c>
      <c r="AI8">
        <v>2.0870000000000003E-2</v>
      </c>
      <c r="AJ8">
        <v>2.0320000000000001E-2</v>
      </c>
      <c r="AK8">
        <v>2.2189299065420564E-2</v>
      </c>
      <c r="AL8" s="39">
        <v>0.36585740000000017</v>
      </c>
      <c r="AM8" s="39">
        <v>4.6701600000000038E-2</v>
      </c>
      <c r="AN8" s="39">
        <v>0.45056359999999984</v>
      </c>
      <c r="AO8" s="39">
        <v>1.9867600000000016E-2</v>
      </c>
      <c r="AP8" s="39">
        <v>0.30192519999999989</v>
      </c>
      <c r="AR8" s="39">
        <v>0.55131679999999972</v>
      </c>
      <c r="AS8">
        <v>0.74188636693010246</v>
      </c>
      <c r="AT8">
        <v>2.4781185669301022</v>
      </c>
      <c r="AU8" s="40">
        <v>2.2513000000000009E-2</v>
      </c>
      <c r="AV8" s="40">
        <v>1.8828000000000015E-3</v>
      </c>
      <c r="AW8" s="40">
        <v>2.4358799999999993E-2</v>
      </c>
      <c r="AX8" s="40">
        <v>1.9136000000000016E-3</v>
      </c>
      <c r="AY8" s="40">
        <v>1.6666799999999996E-2</v>
      </c>
      <c r="BA8" s="40">
        <v>2.7635199999999992E-2</v>
      </c>
      <c r="BB8">
        <v>9.4970200000000005E-2</v>
      </c>
      <c r="BC8">
        <v>0.32294408728218477</v>
      </c>
      <c r="BD8">
        <v>3.4689146840052039E-2</v>
      </c>
      <c r="BE8">
        <v>0.18221752873862154</v>
      </c>
      <c r="BF8">
        <v>1.7123856020806256E-2</v>
      </c>
      <c r="BG8">
        <v>0.13553261253576068</v>
      </c>
      <c r="BI8">
        <v>0.15514298507152133</v>
      </c>
      <c r="BJ8">
        <v>0.84765021648894656</v>
      </c>
      <c r="BK8">
        <v>2.9540380067114131E-3</v>
      </c>
      <c r="BL8">
        <v>2.2255159328859076E-4</v>
      </c>
      <c r="BM8">
        <v>3.4521106080536916E-3</v>
      </c>
      <c r="BN8">
        <v>1.2797852850111866E-3</v>
      </c>
      <c r="BO8" s="38">
        <v>2.0022717973154375E-3</v>
      </c>
      <c r="BQ8">
        <v>2.1221607946308764E-3</v>
      </c>
      <c r="BR8">
        <v>1.2032918085011196E-2</v>
      </c>
      <c r="BS8">
        <v>1.9558961993288597E-2</v>
      </c>
      <c r="BT8">
        <v>1.6602484067114107E-3</v>
      </c>
      <c r="BU8">
        <v>2.0906689391946301E-2</v>
      </c>
      <c r="BV8">
        <v>6.3381471498881502E-4</v>
      </c>
      <c r="BW8" s="38">
        <v>1.4664528202684558E-2</v>
      </c>
      <c r="BY8">
        <v>2.5513039205369115E-2</v>
      </c>
      <c r="BZ8">
        <v>8.2937281914988795E-2</v>
      </c>
      <c r="CA8">
        <v>1.1999999999999999E-3</v>
      </c>
      <c r="CB8">
        <v>7.2993999999999989E-2</v>
      </c>
      <c r="CC8">
        <v>1.0832918085011196E-2</v>
      </c>
      <c r="CD8">
        <v>9.9432819149888052E-3</v>
      </c>
      <c r="CE8">
        <v>2.0776200000000002E-2</v>
      </c>
      <c r="CF8">
        <v>0.27082295212527968</v>
      </c>
      <c r="CG8">
        <v>2.5310556273390647E-3</v>
      </c>
      <c r="CH8">
        <v>1.3083265677616853E-2</v>
      </c>
    </row>
    <row r="9" spans="1:86" x14ac:dyDescent="0.2">
      <c r="A9" t="s">
        <v>244</v>
      </c>
      <c r="B9">
        <v>9.9600000000000009</v>
      </c>
      <c r="C9">
        <v>1.68</v>
      </c>
      <c r="D9">
        <v>2.37</v>
      </c>
      <c r="E9">
        <v>0.98</v>
      </c>
      <c r="F9">
        <v>8.73</v>
      </c>
      <c r="H9">
        <v>3.77</v>
      </c>
      <c r="I9">
        <v>27.49</v>
      </c>
      <c r="J9">
        <v>7.38</v>
      </c>
      <c r="K9">
        <v>20.11</v>
      </c>
      <c r="L9">
        <v>2.37</v>
      </c>
      <c r="M9">
        <v>0.46</v>
      </c>
      <c r="N9">
        <v>1.75</v>
      </c>
      <c r="O9">
        <v>0.16</v>
      </c>
      <c r="P9" s="38">
        <v>0.69</v>
      </c>
      <c r="R9">
        <v>1.2</v>
      </c>
      <c r="S9">
        <v>6.63</v>
      </c>
      <c r="T9" s="39">
        <v>4.3</v>
      </c>
      <c r="U9" s="39">
        <v>23</v>
      </c>
      <c r="V9">
        <v>0.40356000000000003</v>
      </c>
      <c r="W9">
        <v>0.40747</v>
      </c>
      <c r="X9">
        <v>0.42280999999999996</v>
      </c>
      <c r="Y9">
        <v>0.49551000000000001</v>
      </c>
      <c r="Z9">
        <v>0.37287999999999999</v>
      </c>
      <c r="AA9">
        <v>0.36857000000000001</v>
      </c>
      <c r="AB9">
        <v>0.44033</v>
      </c>
      <c r="AC9">
        <v>0.41459361990950239</v>
      </c>
      <c r="AD9">
        <v>2.6280000000000001E-2</v>
      </c>
      <c r="AE9">
        <v>1.703E-2</v>
      </c>
      <c r="AF9">
        <v>1.9429999999999999E-2</v>
      </c>
      <c r="AG9">
        <v>6.3129999999999992E-2</v>
      </c>
      <c r="AH9">
        <v>2.4740000000000002E-2</v>
      </c>
      <c r="AI9">
        <v>1.9E-2</v>
      </c>
      <c r="AJ9">
        <v>1.848E-2</v>
      </c>
      <c r="AK9">
        <v>2.3147405731523386E-2</v>
      </c>
      <c r="AL9" s="39">
        <v>0.9564372000000001</v>
      </c>
      <c r="AM9" s="39">
        <v>0.1874362</v>
      </c>
      <c r="AN9" s="39">
        <v>0.73991749999999989</v>
      </c>
      <c r="AO9" s="39">
        <v>7.9281600000000077E-2</v>
      </c>
      <c r="AP9" s="39">
        <v>0.25728719999999999</v>
      </c>
      <c r="AR9" s="39">
        <v>0.52839599999999964</v>
      </c>
      <c r="AS9">
        <v>1.1961118539633171</v>
      </c>
      <c r="AT9">
        <v>3.9448675539633173</v>
      </c>
      <c r="AU9" s="40">
        <v>6.2283600000000008E-2</v>
      </c>
      <c r="AV9" s="40">
        <v>7.8338000000000001E-3</v>
      </c>
      <c r="AW9" s="40">
        <v>3.4002499999999998E-2</v>
      </c>
      <c r="AX9" s="40">
        <v>1.0100800000000007E-2</v>
      </c>
      <c r="AY9" s="40">
        <v>1.7070599999999998E-2</v>
      </c>
      <c r="BA9" s="40">
        <v>2.2175999999999987E-2</v>
      </c>
      <c r="BB9">
        <v>0.15346730000000003</v>
      </c>
      <c r="BC9">
        <v>0.94623851984395335</v>
      </c>
      <c r="BD9">
        <v>0.17524919089726917</v>
      </c>
      <c r="BE9">
        <v>0.55768034200260075</v>
      </c>
      <c r="BF9">
        <v>6.9776055760728289E-2</v>
      </c>
      <c r="BG9">
        <v>0.16514559417425223</v>
      </c>
      <c r="BI9">
        <v>0.23870581326397902</v>
      </c>
      <c r="BJ9">
        <v>2.152795515942783</v>
      </c>
      <c r="BK9">
        <v>3.1416433055033562E-2</v>
      </c>
      <c r="BL9">
        <v>4.1831790988814321E-3</v>
      </c>
      <c r="BM9">
        <v>1.3903143020134227E-2</v>
      </c>
      <c r="BN9">
        <v>8.3801388885906096E-3</v>
      </c>
      <c r="BO9" s="38">
        <v>5.0162168140939593E-3</v>
      </c>
      <c r="BQ9">
        <v>6.0259435167785208E-3</v>
      </c>
      <c r="BR9">
        <v>6.8925054393512306E-2</v>
      </c>
      <c r="BS9">
        <v>3.0867166944966447E-2</v>
      </c>
      <c r="BT9">
        <v>3.650620901118568E-3</v>
      </c>
      <c r="BU9">
        <v>2.0099356979865767E-2</v>
      </c>
      <c r="BV9">
        <v>1.7206611114093976E-3</v>
      </c>
      <c r="BW9" s="38">
        <v>1.2054383185906037E-2</v>
      </c>
      <c r="BY9">
        <v>1.6150056483221466E-2</v>
      </c>
      <c r="BZ9">
        <v>8.4542245606487681E-2</v>
      </c>
      <c r="CA9">
        <v>1.1999999999999999E-3</v>
      </c>
      <c r="CB9">
        <v>5.4455999999999997E-2</v>
      </c>
      <c r="CC9">
        <v>6.7725054393512299E-2</v>
      </c>
      <c r="CD9">
        <v>3.0086245606487684E-2</v>
      </c>
      <c r="CE9">
        <v>9.781129999999999E-2</v>
      </c>
      <c r="CF9">
        <v>0.42328158995945148</v>
      </c>
      <c r="CG9">
        <v>1.0214940330846502E-2</v>
      </c>
      <c r="CH9">
        <v>4.3603254502156068E-2</v>
      </c>
    </row>
    <row r="10" spans="1:86" x14ac:dyDescent="0.2">
      <c r="A10" t="s">
        <v>244</v>
      </c>
      <c r="B10">
        <v>4.7699999999999996</v>
      </c>
      <c r="C10">
        <v>0.41</v>
      </c>
      <c r="D10">
        <v>2.39</v>
      </c>
      <c r="E10">
        <v>0.61</v>
      </c>
      <c r="F10">
        <v>6.94</v>
      </c>
      <c r="H10">
        <v>3</v>
      </c>
      <c r="I10">
        <v>18.12</v>
      </c>
      <c r="J10">
        <v>8.2100000000000009</v>
      </c>
      <c r="K10">
        <v>9.91</v>
      </c>
      <c r="L10">
        <v>1.19</v>
      </c>
      <c r="M10">
        <v>0.11</v>
      </c>
      <c r="N10">
        <v>1.36</v>
      </c>
      <c r="O10">
        <v>9.9999999999999645E-2</v>
      </c>
      <c r="P10" s="38">
        <v>0.76</v>
      </c>
      <c r="R10">
        <v>1.08</v>
      </c>
      <c r="S10">
        <v>4.5999999999999996</v>
      </c>
      <c r="T10" s="39">
        <v>3.65</v>
      </c>
      <c r="U10" s="39">
        <v>25.5</v>
      </c>
      <c r="V10">
        <v>0.38151000000000002</v>
      </c>
      <c r="W10">
        <v>0.40960000000000002</v>
      </c>
      <c r="X10">
        <v>0.44128999999999996</v>
      </c>
      <c r="Y10">
        <v>0.41123999999999999</v>
      </c>
      <c r="Z10">
        <v>0.39787999999999996</v>
      </c>
      <c r="AA10">
        <v>0.42609000000000002</v>
      </c>
      <c r="AB10">
        <v>0.46478999999999998</v>
      </c>
      <c r="AC10">
        <v>0.4227594130434783</v>
      </c>
      <c r="AD10">
        <v>2.1940000000000001E-2</v>
      </c>
      <c r="AE10">
        <v>1.9799999999999998E-2</v>
      </c>
      <c r="AF10">
        <v>2.529E-2</v>
      </c>
      <c r="AG10">
        <v>5.6909999999999995E-2</v>
      </c>
      <c r="AH10">
        <v>2.5499999999999998E-2</v>
      </c>
      <c r="AI10">
        <v>1.3169999999999999E-2</v>
      </c>
      <c r="AJ10">
        <v>2.5270000000000001E-2</v>
      </c>
      <c r="AK10">
        <v>2.500947826086956E-2</v>
      </c>
      <c r="AL10" s="39">
        <v>0.45399690000000015</v>
      </c>
      <c r="AM10" s="39">
        <v>4.5056000000000131E-2</v>
      </c>
      <c r="AN10" s="39">
        <v>0.60015439999999964</v>
      </c>
      <c r="AO10" s="39">
        <v>4.1123999999999855E-2</v>
      </c>
      <c r="AP10" s="39">
        <v>0.3023887999999999</v>
      </c>
      <c r="AR10" s="39">
        <v>0.50197320000000001</v>
      </c>
      <c r="AS10">
        <v>0.95759356205985713</v>
      </c>
      <c r="AT10">
        <v>2.902286862059857</v>
      </c>
      <c r="AU10" s="40">
        <v>2.610860000000001E-2</v>
      </c>
      <c r="AV10" s="40">
        <v>2.1780000000000063E-3</v>
      </c>
      <c r="AW10" s="40">
        <v>3.4394399999999985E-2</v>
      </c>
      <c r="AX10" s="40">
        <v>5.6909999999999791E-3</v>
      </c>
      <c r="AY10" s="40">
        <v>1.9379999999999994E-2</v>
      </c>
      <c r="BA10" s="40">
        <v>2.7291600000000003E-2</v>
      </c>
      <c r="BB10">
        <v>0.11504359999999997</v>
      </c>
      <c r="BC10">
        <v>0.41845644046814051</v>
      </c>
      <c r="BD10">
        <v>3.4591758647594374E-2</v>
      </c>
      <c r="BE10">
        <v>0.34916655209362785</v>
      </c>
      <c r="BF10">
        <v>3.2407209362808727E-2</v>
      </c>
      <c r="BG10">
        <v>0.16192939901170345</v>
      </c>
      <c r="BI10">
        <v>0.23473285139141742</v>
      </c>
      <c r="BJ10">
        <v>1.2312842109752924</v>
      </c>
      <c r="BK10">
        <v>9.8781917304250604E-3</v>
      </c>
      <c r="BL10">
        <v>9.0008651677852614E-4</v>
      </c>
      <c r="BM10">
        <v>1.5136613798657713E-2</v>
      </c>
      <c r="BN10">
        <v>4.0994424630872335E-3</v>
      </c>
      <c r="BO10" s="38">
        <v>5.4216525503355704E-3</v>
      </c>
      <c r="BQ10">
        <v>1.0864346363758392E-2</v>
      </c>
      <c r="BR10">
        <v>4.6300333423042489E-2</v>
      </c>
      <c r="BS10">
        <v>1.6230408269574947E-2</v>
      </c>
      <c r="BT10">
        <v>1.2779134832214803E-3</v>
      </c>
      <c r="BU10">
        <v>1.9257786201342272E-2</v>
      </c>
      <c r="BV10">
        <v>1.5915575369127458E-3</v>
      </c>
      <c r="BW10" s="38">
        <v>1.3958347449664423E-2</v>
      </c>
      <c r="BY10">
        <v>1.6427253636241611E-2</v>
      </c>
      <c r="BZ10">
        <v>6.8743266576957479E-2</v>
      </c>
      <c r="CA10">
        <v>1.1999999999999999E-3</v>
      </c>
      <c r="CB10">
        <v>5.9602000000000002E-2</v>
      </c>
      <c r="CC10">
        <v>4.5100333423042489E-2</v>
      </c>
      <c r="CD10">
        <v>9.1412665769574769E-3</v>
      </c>
      <c r="CE10">
        <v>5.4241599999999966E-2</v>
      </c>
      <c r="CF10">
        <v>0.45100333423042649</v>
      </c>
      <c r="CG10">
        <v>9.8044203093570637E-3</v>
      </c>
      <c r="CH10">
        <v>1.2027982338101947E-2</v>
      </c>
    </row>
    <row r="11" spans="1:86" x14ac:dyDescent="0.2">
      <c r="A11" t="s">
        <v>244</v>
      </c>
      <c r="B11">
        <v>6.45</v>
      </c>
      <c r="C11">
        <v>0.78</v>
      </c>
      <c r="D11">
        <v>1.5</v>
      </c>
      <c r="E11">
        <v>0.87</v>
      </c>
      <c r="F11">
        <v>8.93</v>
      </c>
      <c r="H11">
        <v>3.36</v>
      </c>
      <c r="I11">
        <v>21.89</v>
      </c>
      <c r="J11">
        <v>8.5</v>
      </c>
      <c r="K11">
        <v>13.39</v>
      </c>
      <c r="L11">
        <v>1.47</v>
      </c>
      <c r="M11">
        <v>0.21</v>
      </c>
      <c r="N11">
        <v>1.21</v>
      </c>
      <c r="O11">
        <v>0.14000000000000057</v>
      </c>
      <c r="P11" s="38">
        <v>0.71</v>
      </c>
      <c r="R11">
        <v>0.99</v>
      </c>
      <c r="S11">
        <v>4.7300000000000004</v>
      </c>
      <c r="T11" s="39">
        <v>5.0999999999999996</v>
      </c>
      <c r="U11" s="39">
        <v>24</v>
      </c>
      <c r="V11">
        <v>0.39872000000000002</v>
      </c>
      <c r="W11">
        <v>0.40942999999999996</v>
      </c>
      <c r="X11">
        <v>0.42576999999999998</v>
      </c>
      <c r="Y11">
        <v>0.44097000000000003</v>
      </c>
      <c r="Z11">
        <v>0.40015000000000001</v>
      </c>
      <c r="AA11">
        <v>0.33945999999999998</v>
      </c>
      <c r="AB11">
        <v>0.44713999999999998</v>
      </c>
      <c r="AC11">
        <v>0.41771486257928125</v>
      </c>
      <c r="AD11">
        <v>3.2639999999999995E-2</v>
      </c>
      <c r="AE11">
        <v>1.72E-2</v>
      </c>
      <c r="AF11">
        <v>1.532E-2</v>
      </c>
      <c r="AG11">
        <v>5.1070000000000004E-2</v>
      </c>
      <c r="AH11">
        <v>2.138E-2</v>
      </c>
      <c r="AI11">
        <v>1.8260000000000002E-2</v>
      </c>
      <c r="AJ11">
        <v>1.2869999999999999E-2</v>
      </c>
      <c r="AK11">
        <v>2.2241205073995771E-2</v>
      </c>
      <c r="AL11" s="39">
        <v>0.58611839999999993</v>
      </c>
      <c r="AM11" s="39">
        <v>8.5980299999999982E-2</v>
      </c>
      <c r="AN11" s="39">
        <v>0.51518169999999996</v>
      </c>
      <c r="AO11" s="39">
        <v>6.1735800000000257E-2</v>
      </c>
      <c r="AP11" s="39">
        <v>0.28410649999999998</v>
      </c>
      <c r="AR11" s="39">
        <v>0.44266860000000008</v>
      </c>
      <c r="AS11">
        <v>0.91513474059479794</v>
      </c>
      <c r="AT11">
        <v>2.8909260405947985</v>
      </c>
      <c r="AU11" s="40">
        <v>4.7980799999999983E-2</v>
      </c>
      <c r="AV11" s="40">
        <v>3.6119999999999993E-3</v>
      </c>
      <c r="AW11" s="40">
        <v>1.85372E-2</v>
      </c>
      <c r="AX11" s="40">
        <v>7.1498000000000299E-3</v>
      </c>
      <c r="AY11" s="40">
        <v>1.5179799999999999E-2</v>
      </c>
      <c r="BA11" s="40">
        <v>1.2741300000000002E-2</v>
      </c>
      <c r="BB11">
        <v>0.1052009</v>
      </c>
      <c r="BC11">
        <v>0.55654571609882963</v>
      </c>
      <c r="BD11">
        <v>7.4151020754226235E-2</v>
      </c>
      <c r="BE11">
        <v>0.27655007250975283</v>
      </c>
      <c r="BF11">
        <v>6.1783968374512603E-2</v>
      </c>
      <c r="BG11">
        <v>0.15361701261378413</v>
      </c>
      <c r="BI11">
        <v>0.11835196899869961</v>
      </c>
      <c r="BJ11">
        <v>1.240999759349805</v>
      </c>
      <c r="BK11">
        <v>9.6535330147650995E-3</v>
      </c>
      <c r="BL11">
        <v>9.5693354362416086E-4</v>
      </c>
      <c r="BM11">
        <v>3.7081035239373609E-3</v>
      </c>
      <c r="BN11">
        <v>4.7724755049217199E-3</v>
      </c>
      <c r="BO11" s="38">
        <v>1.4421658982102924E-3</v>
      </c>
      <c r="BQ11">
        <v>9.9466226879194671E-4</v>
      </c>
      <c r="BR11">
        <v>2.1527873754250582E-2</v>
      </c>
      <c r="BS11">
        <v>3.8327266985234885E-2</v>
      </c>
      <c r="BT11">
        <v>2.6550664563758388E-3</v>
      </c>
      <c r="BU11">
        <v>1.4829096476062641E-2</v>
      </c>
      <c r="BV11">
        <v>2.3773244950783105E-3</v>
      </c>
      <c r="BW11" s="38">
        <v>1.3737634101789707E-2</v>
      </c>
      <c r="BY11">
        <v>1.1746637731208055E-2</v>
      </c>
      <c r="BZ11">
        <v>8.3673026245749446E-2</v>
      </c>
      <c r="CA11">
        <v>1.1999999999999999E-3</v>
      </c>
      <c r="CB11">
        <v>6.1399999999999996E-2</v>
      </c>
      <c r="CC11">
        <v>2.0327873754250582E-2</v>
      </c>
      <c r="CD11">
        <v>2.227302624574945E-2</v>
      </c>
      <c r="CE11">
        <v>4.2600900000000032E-2</v>
      </c>
      <c r="CF11">
        <v>0.14519909824464641</v>
      </c>
      <c r="CG11">
        <v>4.2976477281713703E-3</v>
      </c>
      <c r="CH11">
        <v>3.1370459501055561E-2</v>
      </c>
    </row>
    <row r="12" spans="1:86" ht="13.5" thickBot="1" x14ac:dyDescent="0.25">
      <c r="A12" s="41" t="s">
        <v>244</v>
      </c>
      <c r="B12" s="41">
        <v>5.79</v>
      </c>
      <c r="C12" s="41">
        <v>0.85</v>
      </c>
      <c r="D12" s="41">
        <v>1.94</v>
      </c>
      <c r="E12" s="41">
        <v>0.56999999999999995</v>
      </c>
      <c r="F12" s="41">
        <v>8.93</v>
      </c>
      <c r="G12" s="41"/>
      <c r="H12" s="41">
        <v>3.44</v>
      </c>
      <c r="I12" s="41">
        <v>21.52</v>
      </c>
      <c r="J12" s="41">
        <v>8.14</v>
      </c>
      <c r="K12" s="41">
        <v>13.38</v>
      </c>
      <c r="L12" s="41">
        <v>1.31</v>
      </c>
      <c r="M12" s="41">
        <v>0.18</v>
      </c>
      <c r="N12" s="41">
        <v>1.0900000000000001</v>
      </c>
      <c r="O12" s="41">
        <v>0.10000000000000053</v>
      </c>
      <c r="P12" s="42">
        <v>0.71</v>
      </c>
      <c r="Q12" s="41"/>
      <c r="R12" s="41">
        <v>1</v>
      </c>
      <c r="S12" s="41">
        <v>4.3899999999999997</v>
      </c>
      <c r="T12" s="39">
        <v>4.9000000000000004</v>
      </c>
      <c r="U12" s="39">
        <v>31.5</v>
      </c>
      <c r="V12" s="41">
        <v>0.43264999999999998</v>
      </c>
      <c r="W12" s="41">
        <v>0.45876</v>
      </c>
      <c r="X12" s="41">
        <v>0.45465000000000005</v>
      </c>
      <c r="Y12" s="41">
        <v>0.45020000000000004</v>
      </c>
      <c r="Z12" s="41">
        <v>0.40914</v>
      </c>
      <c r="AA12" s="41">
        <v>0.30925999999999998</v>
      </c>
      <c r="AB12" s="41">
        <v>0.41917000000000004</v>
      </c>
      <c r="AC12" s="41">
        <v>0.43270984054669709</v>
      </c>
      <c r="AD12" s="41">
        <v>3.4319999999999996E-2</v>
      </c>
      <c r="AE12" s="41">
        <v>1.7829999999999999E-2</v>
      </c>
      <c r="AF12" s="41">
        <v>1.3939999999999999E-2</v>
      </c>
      <c r="AG12" s="41">
        <v>5.2469999999999996E-2</v>
      </c>
      <c r="AH12" s="41">
        <v>2.1729999999999999E-2</v>
      </c>
      <c r="AI12" s="41">
        <v>1.7319999999999999E-2</v>
      </c>
      <c r="AJ12" s="41">
        <v>1.331967296511628E-2</v>
      </c>
      <c r="AK12" s="41">
        <v>2.2177260356518524E-2</v>
      </c>
      <c r="AL12" s="43">
        <v>0.56677150000000021</v>
      </c>
      <c r="AM12" s="43">
        <v>8.2576799999999867E-2</v>
      </c>
      <c r="AN12" s="43">
        <v>0.49556849999999997</v>
      </c>
      <c r="AO12" s="43">
        <v>4.5020000000000247E-2</v>
      </c>
      <c r="AP12" s="43">
        <v>0.29048940000000001</v>
      </c>
      <c r="AQ12" s="41"/>
      <c r="AR12" s="43">
        <v>0.41917000000000004</v>
      </c>
      <c r="AS12" s="41">
        <v>0.7694642462762612</v>
      </c>
      <c r="AT12" s="41">
        <v>2.6690604462762617</v>
      </c>
      <c r="AU12" s="44">
        <v>4.4959200000000012E-2</v>
      </c>
      <c r="AV12" s="44">
        <v>3.2093999999999946E-3</v>
      </c>
      <c r="AW12" s="44">
        <v>1.5194599999999997E-2</v>
      </c>
      <c r="AX12" s="44">
        <v>5.2470000000000277E-3</v>
      </c>
      <c r="AY12" s="44">
        <v>1.5428299999999999E-2</v>
      </c>
      <c r="AZ12" s="41"/>
      <c r="BA12" s="44">
        <v>1.331967296511628E-2</v>
      </c>
      <c r="BB12" s="41">
        <v>9.7358172965116327E-2</v>
      </c>
      <c r="BC12" s="41">
        <v>0.5277092249674904</v>
      </c>
      <c r="BD12" s="41">
        <v>7.3664089466839916E-2</v>
      </c>
      <c r="BE12" s="41">
        <v>0.1907519843953186</v>
      </c>
      <c r="BF12" s="41">
        <v>4.1483968790637406E-2</v>
      </c>
      <c r="BG12" s="41">
        <v>0.15087316821846555</v>
      </c>
      <c r="BH12" s="41"/>
      <c r="BI12" s="41">
        <v>9.4844707412223658E-2</v>
      </c>
      <c r="BJ12" s="41">
        <v>1.0793271432509755</v>
      </c>
      <c r="BK12" s="41">
        <v>1.4472135146308731E-2</v>
      </c>
      <c r="BL12" s="41">
        <v>1.0743161355704681E-3</v>
      </c>
      <c r="BM12" s="41">
        <v>2.5639952709172265E-3</v>
      </c>
      <c r="BN12" s="41">
        <v>3.8501593892617649E-3</v>
      </c>
      <c r="BO12" s="42">
        <v>1.7500420784116331E-3</v>
      </c>
      <c r="BP12" s="41"/>
      <c r="BQ12" s="41">
        <v>1.7630836912751681E-3</v>
      </c>
      <c r="BR12" s="41">
        <v>2.5473731711744989E-2</v>
      </c>
      <c r="BS12" s="41">
        <v>3.0487064853691282E-2</v>
      </c>
      <c r="BT12" s="41">
        <v>2.1350838644295265E-3</v>
      </c>
      <c r="BU12" s="41">
        <v>1.2630604729082772E-2</v>
      </c>
      <c r="BV12" s="41">
        <v>1.3968406107382626E-3</v>
      </c>
      <c r="BW12" s="42">
        <v>1.3678257921588366E-2</v>
      </c>
      <c r="BX12" s="41"/>
      <c r="BY12" s="41">
        <v>1.1556589273841112E-2</v>
      </c>
      <c r="BZ12" s="41">
        <v>7.1884441253371317E-2</v>
      </c>
      <c r="CA12" s="41">
        <v>1.1999999999999999E-3</v>
      </c>
      <c r="CB12" s="41">
        <v>5.9167999999999998E-2</v>
      </c>
      <c r="CC12" s="41">
        <v>2.4273731711744989E-2</v>
      </c>
      <c r="CD12" s="41">
        <v>1.2716441253371319E-2</v>
      </c>
      <c r="CE12" s="41">
        <v>3.6990172965116308E-2</v>
      </c>
      <c r="CF12" s="41">
        <v>0.24273731711744859</v>
      </c>
      <c r="CG12" s="41">
        <v>5.5293238523337097E-3</v>
      </c>
      <c r="CH12" s="41">
        <v>1.7910480638551156E-2</v>
      </c>
    </row>
    <row r="13" spans="1:86" x14ac:dyDescent="0.2">
      <c r="A13" t="s">
        <v>245</v>
      </c>
      <c r="B13">
        <v>6.23</v>
      </c>
      <c r="C13">
        <v>1.01</v>
      </c>
      <c r="D13">
        <v>1.93</v>
      </c>
      <c r="E13">
        <v>0.66</v>
      </c>
      <c r="F13">
        <v>8.1</v>
      </c>
      <c r="H13">
        <v>3.24</v>
      </c>
      <c r="I13">
        <v>21.17</v>
      </c>
      <c r="J13">
        <v>11.91</v>
      </c>
      <c r="K13">
        <v>9.26</v>
      </c>
      <c r="L13">
        <v>1.46</v>
      </c>
      <c r="M13">
        <v>0.26</v>
      </c>
      <c r="N13">
        <v>1.31</v>
      </c>
      <c r="O13">
        <v>0.11</v>
      </c>
      <c r="P13" s="38">
        <v>0.73999999999999932</v>
      </c>
      <c r="R13">
        <v>0.96</v>
      </c>
      <c r="S13">
        <v>4.84</v>
      </c>
      <c r="T13" s="39">
        <v>4.55</v>
      </c>
      <c r="U13" s="39">
        <v>28.2</v>
      </c>
      <c r="V13">
        <v>0.43859000000000004</v>
      </c>
      <c r="W13">
        <v>0.41545000000000004</v>
      </c>
      <c r="X13">
        <v>0.43146000000000001</v>
      </c>
      <c r="Y13">
        <v>0.46301000000000003</v>
      </c>
      <c r="Z13">
        <v>0.40458</v>
      </c>
      <c r="AA13">
        <v>0.41350999999999999</v>
      </c>
      <c r="AB13">
        <v>0.44844000000000001</v>
      </c>
      <c r="AC13">
        <v>0.43272597107438004</v>
      </c>
      <c r="AD13">
        <v>3.209E-2</v>
      </c>
      <c r="AE13">
        <v>1.67E-2</v>
      </c>
      <c r="AF13">
        <v>1.1819999999999999E-2</v>
      </c>
      <c r="AG13">
        <v>6.447E-2</v>
      </c>
      <c r="AH13">
        <v>2.299E-2</v>
      </c>
      <c r="AI13">
        <v>1.9689999999999999E-2</v>
      </c>
      <c r="AJ13">
        <v>1.447E-2</v>
      </c>
      <c r="AK13">
        <v>2.1626673553719014E-2</v>
      </c>
      <c r="AL13" s="39">
        <v>0.64034140000000006</v>
      </c>
      <c r="AM13" s="39">
        <v>0.10801699999999992</v>
      </c>
      <c r="AN13" s="39">
        <v>0.56521260000000018</v>
      </c>
      <c r="AO13" s="39">
        <v>5.0931100000000153E-2</v>
      </c>
      <c r="AP13" s="39">
        <v>0.29938919999999974</v>
      </c>
      <c r="AR13" s="39">
        <v>0.43050240000000001</v>
      </c>
      <c r="AS13">
        <v>1.0134040679115921</v>
      </c>
      <c r="AT13">
        <v>3.1077977679115918</v>
      </c>
      <c r="AU13" s="40">
        <v>4.6851400000000001E-2</v>
      </c>
      <c r="AV13" s="40">
        <v>4.341999999999996E-3</v>
      </c>
      <c r="AW13" s="40">
        <v>1.5484200000000005E-2</v>
      </c>
      <c r="AX13" s="40">
        <v>7.0917000000000202E-3</v>
      </c>
      <c r="AY13" s="40">
        <v>1.7012599999999985E-2</v>
      </c>
      <c r="BA13" s="40">
        <v>1.3891199999999999E-2</v>
      </c>
      <c r="BB13">
        <v>0.10467310000000002</v>
      </c>
      <c r="BC13">
        <v>0.55330968502002675</v>
      </c>
      <c r="BD13">
        <v>8.5836740186915825E-2</v>
      </c>
      <c r="BE13">
        <v>0.17944934082777036</v>
      </c>
      <c r="BF13">
        <v>4.2716845153538172E-2</v>
      </c>
      <c r="BG13">
        <v>0.12327320331108133</v>
      </c>
      <c r="BI13">
        <v>5.9316218531375163E-2</v>
      </c>
      <c r="BJ13">
        <v>1.0439020330307076</v>
      </c>
      <c r="BK13">
        <v>1.2443658470917229E-2</v>
      </c>
      <c r="BL13">
        <v>1.2490875212527953E-3</v>
      </c>
      <c r="BM13">
        <v>2.8566097382550361E-3</v>
      </c>
      <c r="BN13">
        <v>5.0622839174496786E-3</v>
      </c>
      <c r="BO13" s="38">
        <v>1.4252714789709155E-3</v>
      </c>
      <c r="BQ13">
        <v>1.159713202684565E-3</v>
      </c>
      <c r="BR13">
        <v>2.4196624329530216E-2</v>
      </c>
      <c r="BS13">
        <v>3.4407741529082769E-2</v>
      </c>
      <c r="BT13">
        <v>3.0929124787472009E-3</v>
      </c>
      <c r="BU13">
        <v>1.2627590261744969E-2</v>
      </c>
      <c r="BV13">
        <v>2.0294160825503416E-3</v>
      </c>
      <c r="BW13" s="38">
        <v>1.558732852102907E-2</v>
      </c>
      <c r="BY13">
        <v>1.2731486797315434E-2</v>
      </c>
      <c r="BZ13">
        <v>8.0476475670469783E-2</v>
      </c>
      <c r="CA13">
        <v>1.1999999999999999E-3</v>
      </c>
      <c r="CB13">
        <v>8.2542000000000004E-2</v>
      </c>
      <c r="CC13">
        <v>2.2996624329530216E-2</v>
      </c>
      <c r="CD13">
        <v>-2.06552432953022E-3</v>
      </c>
      <c r="CE13">
        <v>2.0931099999999994E-2</v>
      </c>
      <c r="CF13">
        <v>0.2090602211775468</v>
      </c>
      <c r="CG13">
        <v>4.7513686631260781E-3</v>
      </c>
      <c r="CH13">
        <v>-2.7912490939597614E-3</v>
      </c>
    </row>
    <row r="14" spans="1:86" x14ac:dyDescent="0.2">
      <c r="A14" t="s">
        <v>245</v>
      </c>
      <c r="B14">
        <v>7.05</v>
      </c>
      <c r="C14">
        <v>1.1100000000000001</v>
      </c>
      <c r="D14">
        <v>1.35</v>
      </c>
      <c r="E14">
        <v>0.56000000000000005</v>
      </c>
      <c r="F14">
        <v>8.36</v>
      </c>
      <c r="H14">
        <v>2.58</v>
      </c>
      <c r="I14">
        <v>21.01</v>
      </c>
      <c r="J14">
        <v>7.96</v>
      </c>
      <c r="K14">
        <v>13.05</v>
      </c>
      <c r="L14">
        <v>1.34</v>
      </c>
      <c r="M14">
        <v>0.25</v>
      </c>
      <c r="N14">
        <v>1.02</v>
      </c>
      <c r="O14">
        <v>8.9999999999999858E-2</v>
      </c>
      <c r="P14" s="38">
        <v>0.64</v>
      </c>
      <c r="R14">
        <v>0.66</v>
      </c>
      <c r="S14">
        <v>4</v>
      </c>
      <c r="T14" s="39">
        <v>4.8</v>
      </c>
      <c r="U14" s="39">
        <v>27.8</v>
      </c>
      <c r="V14">
        <v>0.43034999999999995</v>
      </c>
      <c r="W14">
        <v>0.45835999999999999</v>
      </c>
      <c r="X14">
        <v>0.44795999999999997</v>
      </c>
      <c r="Y14">
        <v>0.51080999999999999</v>
      </c>
      <c r="Z14">
        <v>0.40558999999999995</v>
      </c>
      <c r="AA14">
        <v>0.35524</v>
      </c>
      <c r="AB14">
        <v>0.44949</v>
      </c>
      <c r="AC14">
        <v>0.43759802499999995</v>
      </c>
      <c r="AD14">
        <v>3.7749999999999999E-2</v>
      </c>
      <c r="AE14">
        <v>1.7780000000000001E-2</v>
      </c>
      <c r="AF14">
        <v>1.542E-2</v>
      </c>
      <c r="AG14">
        <v>5.6860000000000001E-2</v>
      </c>
      <c r="AH14">
        <v>2.3450000000000002E-2</v>
      </c>
      <c r="AI14">
        <v>2.3570000000000001E-2</v>
      </c>
      <c r="AJ14">
        <v>1.687E-2</v>
      </c>
      <c r="AK14">
        <v>2.5504499999999996E-2</v>
      </c>
      <c r="AL14" s="39">
        <v>0.57666899999999988</v>
      </c>
      <c r="AM14" s="39">
        <v>0.11459</v>
      </c>
      <c r="AN14" s="39">
        <v>0.45691920000000019</v>
      </c>
      <c r="AO14" s="39">
        <v>4.5972899999999928E-2</v>
      </c>
      <c r="AP14" s="39">
        <v>0.25957759999999985</v>
      </c>
      <c r="AR14" s="39">
        <v>0.29666340000000008</v>
      </c>
      <c r="AS14">
        <v>0.60854151861965122</v>
      </c>
      <c r="AT14">
        <v>2.358933618619651</v>
      </c>
      <c r="AU14" s="40">
        <v>5.0584999999999991E-2</v>
      </c>
      <c r="AV14" s="40">
        <v>4.4450000000000002E-3</v>
      </c>
      <c r="AW14" s="40">
        <v>1.5728400000000007E-2</v>
      </c>
      <c r="AX14" s="40">
        <v>5.1173999999999916E-3</v>
      </c>
      <c r="AY14" s="40">
        <v>1.5007999999999994E-2</v>
      </c>
      <c r="BA14" s="40">
        <v>1.1134200000000002E-2</v>
      </c>
      <c r="BB14">
        <v>0.10201799999999998</v>
      </c>
      <c r="BC14">
        <v>0.51676933618157528</v>
      </c>
      <c r="BD14">
        <v>9.7883420560747642E-2</v>
      </c>
      <c r="BE14">
        <v>0.20289896651535386</v>
      </c>
      <c r="BF14">
        <v>3.3328818024031995E-2</v>
      </c>
      <c r="BG14">
        <v>0.10292996955941247</v>
      </c>
      <c r="BI14">
        <v>6.4164847530040051E-2</v>
      </c>
      <c r="BJ14">
        <v>1.0179753583711613</v>
      </c>
      <c r="BK14">
        <v>7.656271739373605E-3</v>
      </c>
      <c r="BL14">
        <v>6.6816205816554858E-4</v>
      </c>
      <c r="BM14">
        <v>1.5306512939597325E-3</v>
      </c>
      <c r="BN14">
        <v>3.2052268208053636E-3</v>
      </c>
      <c r="BO14" s="38">
        <v>1.1095847516778537E-3</v>
      </c>
      <c r="BQ14">
        <v>4.4236649865771855E-4</v>
      </c>
      <c r="BR14">
        <v>1.4612263162639822E-2</v>
      </c>
      <c r="BS14">
        <v>4.2928728260626381E-2</v>
      </c>
      <c r="BT14">
        <v>3.7768379418344515E-3</v>
      </c>
      <c r="BU14">
        <v>1.4197748706040274E-2</v>
      </c>
      <c r="BV14">
        <v>1.912173179194628E-3</v>
      </c>
      <c r="BW14" s="38">
        <v>1.389841524832214E-2</v>
      </c>
      <c r="BY14">
        <v>1.0691833501342283E-2</v>
      </c>
      <c r="BZ14">
        <v>8.7405736837360165E-2</v>
      </c>
      <c r="CA14">
        <v>1.1999999999999999E-3</v>
      </c>
      <c r="CB14">
        <v>5.8051999999999999E-2</v>
      </c>
      <c r="CC14">
        <v>1.3412263162639822E-2</v>
      </c>
      <c r="CD14">
        <v>2.9353736837360166E-2</v>
      </c>
      <c r="CE14">
        <v>4.2765999999999985E-2</v>
      </c>
      <c r="CF14">
        <v>0.14902514625155383</v>
      </c>
      <c r="CG14">
        <v>3.3530657906599556E-3</v>
      </c>
      <c r="CH14">
        <v>4.5865213808375278E-2</v>
      </c>
    </row>
    <row r="15" spans="1:86" x14ac:dyDescent="0.2">
      <c r="A15" t="s">
        <v>245</v>
      </c>
      <c r="B15">
        <v>2.84</v>
      </c>
      <c r="C15">
        <v>0.41</v>
      </c>
      <c r="D15">
        <v>1.79</v>
      </c>
      <c r="E15">
        <v>0.37</v>
      </c>
      <c r="F15">
        <v>3.68</v>
      </c>
      <c r="H15">
        <v>4.67</v>
      </c>
      <c r="I15">
        <v>13.76</v>
      </c>
      <c r="J15">
        <v>7.29</v>
      </c>
      <c r="K15">
        <v>6.47</v>
      </c>
      <c r="L15">
        <v>0.63</v>
      </c>
      <c r="M15">
        <v>0.10000000000000053</v>
      </c>
      <c r="N15">
        <v>0.99</v>
      </c>
      <c r="O15">
        <v>4.9999999999999822E-2</v>
      </c>
      <c r="P15" s="38">
        <v>0.33</v>
      </c>
      <c r="R15">
        <v>1.01</v>
      </c>
      <c r="S15">
        <v>3.11</v>
      </c>
      <c r="T15" s="39">
        <v>4.5999999999999996</v>
      </c>
      <c r="U15" s="39">
        <v>23.9</v>
      </c>
      <c r="V15">
        <v>0.42701999999999996</v>
      </c>
      <c r="W15">
        <v>0.46393999999999996</v>
      </c>
      <c r="X15">
        <v>0.43738999999999995</v>
      </c>
      <c r="Y15">
        <v>0.46634999999999999</v>
      </c>
      <c r="Z15">
        <v>0.42196</v>
      </c>
      <c r="AA15">
        <v>0.36918999999999996</v>
      </c>
      <c r="AB15">
        <v>0.45112000000000002</v>
      </c>
      <c r="AC15">
        <v>0.43943028938906742</v>
      </c>
      <c r="AD15">
        <v>4.2069999999999996E-2</v>
      </c>
      <c r="AE15">
        <v>1.848E-2</v>
      </c>
      <c r="AF15">
        <v>2.121E-2</v>
      </c>
      <c r="AG15">
        <v>5.5990000000000005E-2</v>
      </c>
      <c r="AH15">
        <v>2.3789999999999999E-2</v>
      </c>
      <c r="AI15">
        <v>1.7180000000000001E-2</v>
      </c>
      <c r="AJ15">
        <v>2.1915240641711228E-2</v>
      </c>
      <c r="AK15">
        <v>2.6409836992967308E-2</v>
      </c>
      <c r="AL15" s="39">
        <v>0.26902259999999995</v>
      </c>
      <c r="AM15" s="39">
        <v>4.6394000000000241E-2</v>
      </c>
      <c r="AN15" s="39">
        <v>0.43301610000000001</v>
      </c>
      <c r="AO15" s="39">
        <v>2.3317499999999918E-2</v>
      </c>
      <c r="AP15" s="39">
        <v>0.13924680000000003</v>
      </c>
      <c r="AR15" s="39">
        <v>0.4556311999999999</v>
      </c>
      <c r="AS15">
        <v>0.63990170956256809</v>
      </c>
      <c r="AT15">
        <v>2.0065299095625679</v>
      </c>
      <c r="AU15" s="40">
        <v>2.6504099999999992E-2</v>
      </c>
      <c r="AV15" s="40">
        <v>1.8480000000000098E-3</v>
      </c>
      <c r="AW15" s="40">
        <v>2.0997900000000003E-2</v>
      </c>
      <c r="AX15" s="40">
        <v>2.7994999999999904E-3</v>
      </c>
      <c r="AY15" s="40">
        <v>7.8507000000000004E-3</v>
      </c>
      <c r="BA15" s="40">
        <v>2.2134393048128337E-2</v>
      </c>
      <c r="BB15">
        <v>8.213459304812834E-2</v>
      </c>
      <c r="BC15">
        <v>0.24804673906542049</v>
      </c>
      <c r="BD15">
        <v>3.9431802937249863E-2</v>
      </c>
      <c r="BE15">
        <v>0.14302828189586117</v>
      </c>
      <c r="BF15">
        <v>1.8168348464619424E-2</v>
      </c>
      <c r="BG15">
        <v>4.8411037009345799E-2</v>
      </c>
      <c r="BI15">
        <v>0.13078866221628829</v>
      </c>
      <c r="BJ15">
        <v>0.62787487158878508</v>
      </c>
      <c r="BK15">
        <v>6.6971176530201343E-3</v>
      </c>
      <c r="BL15">
        <v>4.3262424161074058E-4</v>
      </c>
      <c r="BM15">
        <v>2.6917240892617446E-3</v>
      </c>
      <c r="BN15">
        <v>1.9112067505592774E-3</v>
      </c>
      <c r="BO15" s="38">
        <v>5.3751828523489914E-4</v>
      </c>
      <c r="BQ15">
        <v>1.7773868099989251E-3</v>
      </c>
      <c r="BR15">
        <v>1.4047577829685721E-2</v>
      </c>
      <c r="BS15">
        <v>1.9806982346979859E-2</v>
      </c>
      <c r="BT15">
        <v>1.4153757583892693E-3</v>
      </c>
      <c r="BU15">
        <v>1.8306175910738257E-2</v>
      </c>
      <c r="BV15">
        <v>8.8829324944071284E-4</v>
      </c>
      <c r="BW15" s="38">
        <v>7.3131817147651015E-3</v>
      </c>
      <c r="BY15">
        <v>2.0357006238129412E-2</v>
      </c>
      <c r="BZ15">
        <v>6.8087015218442612E-2</v>
      </c>
      <c r="CA15">
        <v>1.1999999999999999E-3</v>
      </c>
      <c r="CB15">
        <v>5.3898000000000001E-2</v>
      </c>
      <c r="CC15">
        <v>1.2847577829685722E-2</v>
      </c>
      <c r="CD15">
        <v>1.418901521844261E-2</v>
      </c>
      <c r="CE15">
        <v>2.7036593048128332E-2</v>
      </c>
      <c r="CF15">
        <v>0.25695155659371532</v>
      </c>
      <c r="CG15">
        <v>4.1310539645291709E-3</v>
      </c>
      <c r="CH15">
        <v>4.299701581346245E-2</v>
      </c>
    </row>
    <row r="16" spans="1:86" x14ac:dyDescent="0.2">
      <c r="A16" t="s">
        <v>245</v>
      </c>
      <c r="B16">
        <v>3.27</v>
      </c>
      <c r="C16">
        <v>0.45</v>
      </c>
      <c r="D16">
        <v>2.2799999999999998</v>
      </c>
      <c r="E16">
        <v>0.28000000000000003</v>
      </c>
      <c r="F16">
        <v>11.18</v>
      </c>
      <c r="H16">
        <v>4.4000000000000004</v>
      </c>
      <c r="I16">
        <v>21.86</v>
      </c>
      <c r="J16">
        <v>13.32</v>
      </c>
      <c r="K16">
        <v>8.5399999999999991</v>
      </c>
      <c r="L16">
        <v>0.77999999999999936</v>
      </c>
      <c r="M16">
        <v>0.10999999999999943</v>
      </c>
      <c r="N16">
        <v>1.47</v>
      </c>
      <c r="O16">
        <v>3.0000000000000249E-2</v>
      </c>
      <c r="P16" s="38">
        <v>1.02</v>
      </c>
      <c r="R16">
        <v>1.26</v>
      </c>
      <c r="S16">
        <v>4.67</v>
      </c>
      <c r="T16" s="39">
        <v>4.5</v>
      </c>
      <c r="U16" s="39">
        <v>23.7</v>
      </c>
      <c r="V16">
        <v>0.41298000000000001</v>
      </c>
      <c r="W16">
        <v>0.46366999999999997</v>
      </c>
      <c r="X16">
        <v>0.44089</v>
      </c>
      <c r="Y16">
        <v>0.46270000000000006</v>
      </c>
      <c r="Z16">
        <v>0.40338000000000002</v>
      </c>
      <c r="AA16">
        <v>0.32610999999999996</v>
      </c>
      <c r="AB16">
        <v>0.43996000000000002</v>
      </c>
      <c r="AC16">
        <v>0.42846137044967875</v>
      </c>
      <c r="AD16">
        <v>2.6160000000000003E-2</v>
      </c>
      <c r="AE16">
        <v>1.7330000000000002E-2</v>
      </c>
      <c r="AF16">
        <v>1.1160000000000002E-2</v>
      </c>
      <c r="AG16">
        <v>4.7070000000000001E-2</v>
      </c>
      <c r="AH16">
        <v>2.2770000000000002E-2</v>
      </c>
      <c r="AI16">
        <v>1.7150000000000002E-2</v>
      </c>
      <c r="AJ16">
        <v>1.7202601892285296E-2</v>
      </c>
      <c r="AK16">
        <v>1.820751143132323E-2</v>
      </c>
      <c r="AL16" s="39">
        <v>0.32212439999999976</v>
      </c>
      <c r="AM16" s="39">
        <v>5.1003699999999735E-2</v>
      </c>
      <c r="AN16" s="39">
        <v>0.64810829999999986</v>
      </c>
      <c r="AO16" s="39">
        <v>1.3881000000000117E-2</v>
      </c>
      <c r="AP16" s="39">
        <v>0.41144760000000019</v>
      </c>
      <c r="AR16" s="39">
        <v>0.55434960000000033</v>
      </c>
      <c r="AS16">
        <v>1.1089675600334861</v>
      </c>
      <c r="AT16">
        <v>3.1098821600334858</v>
      </c>
      <c r="AU16" s="40">
        <v>2.0404799999999987E-2</v>
      </c>
      <c r="AV16" s="40">
        <v>1.9062999999999903E-3</v>
      </c>
      <c r="AW16" s="40">
        <v>1.6405199999999998E-2</v>
      </c>
      <c r="AX16" s="40">
        <v>1.4121000000000118E-3</v>
      </c>
      <c r="AY16" s="40">
        <v>2.3225400000000014E-2</v>
      </c>
      <c r="BA16" s="40">
        <v>2.1675278384279482E-2</v>
      </c>
      <c r="BB16">
        <v>8.5029078384279477E-2</v>
      </c>
      <c r="BC16">
        <v>0.26535481281708923</v>
      </c>
      <c r="BD16">
        <v>3.4483676475300214E-2</v>
      </c>
      <c r="BE16">
        <v>0.21528617495327096</v>
      </c>
      <c r="BF16">
        <v>1.1138158878504766E-2</v>
      </c>
      <c r="BG16">
        <v>0.1803997220827771</v>
      </c>
      <c r="BI16">
        <v>0.14876404485981318</v>
      </c>
      <c r="BJ16">
        <v>0.85542659006675548</v>
      </c>
      <c r="BK16">
        <v>9.6370455302013523E-4</v>
      </c>
      <c r="BL16">
        <v>9.8221361185681834E-5</v>
      </c>
      <c r="BM16">
        <v>7.0223064161073923E-4</v>
      </c>
      <c r="BN16">
        <v>7.0713355771812665E-4</v>
      </c>
      <c r="BO16" s="38">
        <v>1.2035381496644337E-3</v>
      </c>
      <c r="BQ16">
        <v>8.5139717644559115E-4</v>
      </c>
      <c r="BR16">
        <v>4.5262254396447078E-3</v>
      </c>
      <c r="BS16">
        <v>1.9441095446979851E-2</v>
      </c>
      <c r="BT16">
        <v>1.8080786388143084E-3</v>
      </c>
      <c r="BU16">
        <v>1.570296935838926E-2</v>
      </c>
      <c r="BV16">
        <v>7.0496644228188517E-4</v>
      </c>
      <c r="BW16" s="38">
        <v>2.202186185033558E-2</v>
      </c>
      <c r="BY16">
        <v>2.0823881207833891E-2</v>
      </c>
      <c r="BZ16">
        <v>8.0502852944634773E-2</v>
      </c>
      <c r="CA16">
        <v>1.1999999999999999E-3</v>
      </c>
      <c r="CB16">
        <v>9.1284000000000004E-2</v>
      </c>
      <c r="CC16">
        <v>3.3262254396447082E-3</v>
      </c>
      <c r="CD16">
        <v>-1.0781147055365231E-2</v>
      </c>
      <c r="CE16">
        <v>-7.4549216157205229E-3</v>
      </c>
      <c r="CF16">
        <v>0.11087418132148935</v>
      </c>
      <c r="CG16">
        <v>7.1225384146567626E-4</v>
      </c>
      <c r="CH16">
        <v>-1.0569752015063947E-2</v>
      </c>
    </row>
    <row r="17" spans="1:86" x14ac:dyDescent="0.2">
      <c r="A17" t="s">
        <v>245</v>
      </c>
      <c r="B17">
        <v>7.18</v>
      </c>
      <c r="C17">
        <v>0.94</v>
      </c>
      <c r="D17">
        <v>3.09</v>
      </c>
      <c r="E17">
        <v>1.21</v>
      </c>
      <c r="F17">
        <v>6.16</v>
      </c>
      <c r="H17">
        <v>5.88</v>
      </c>
      <c r="I17">
        <v>24.46</v>
      </c>
      <c r="J17">
        <v>10.61</v>
      </c>
      <c r="K17">
        <v>13.85</v>
      </c>
      <c r="L17">
        <v>1.68</v>
      </c>
      <c r="M17">
        <v>0.26</v>
      </c>
      <c r="N17">
        <v>2.21</v>
      </c>
      <c r="O17">
        <v>0.2</v>
      </c>
      <c r="P17" s="38">
        <v>0.57999999999999996</v>
      </c>
      <c r="R17">
        <v>2.1</v>
      </c>
      <c r="S17">
        <v>7.03</v>
      </c>
      <c r="T17" s="39">
        <v>5.05</v>
      </c>
      <c r="U17" s="39">
        <v>29.7</v>
      </c>
      <c r="V17">
        <v>0.43259999999999998</v>
      </c>
      <c r="W17">
        <v>0.45912999999999998</v>
      </c>
      <c r="X17">
        <v>0.44644</v>
      </c>
      <c r="Y17">
        <v>0.43143999999999999</v>
      </c>
      <c r="Z17">
        <v>0.41063000000000005</v>
      </c>
      <c r="AA17">
        <v>0.38533000000000001</v>
      </c>
      <c r="AB17">
        <v>0.44276000000000004</v>
      </c>
      <c r="AC17">
        <v>0.43912142247510677</v>
      </c>
      <c r="AD17">
        <v>3.3700000000000001E-2</v>
      </c>
      <c r="AE17">
        <v>1.883E-2</v>
      </c>
      <c r="AF17">
        <v>1.6730000000000002E-2</v>
      </c>
      <c r="AG17">
        <v>5.6870000000000004E-2</v>
      </c>
      <c r="AH17">
        <v>2.5849999999999998E-2</v>
      </c>
      <c r="AI17">
        <v>2.725E-2</v>
      </c>
      <c r="AJ17">
        <v>1.6402480793854032E-2</v>
      </c>
      <c r="AK17">
        <v>2.265964575634331E-2</v>
      </c>
      <c r="AL17" s="39">
        <v>0.72676799999999986</v>
      </c>
      <c r="AM17" s="39">
        <v>0.11937379999999989</v>
      </c>
      <c r="AN17" s="39">
        <v>0.98663239999999996</v>
      </c>
      <c r="AO17" s="39">
        <v>8.6288000000000073E-2</v>
      </c>
      <c r="AP17" s="39">
        <v>0.23816540000000005</v>
      </c>
      <c r="AR17" s="39">
        <v>0.92979599999999996</v>
      </c>
      <c r="AS17">
        <v>1.1432967081575924</v>
      </c>
      <c r="AT17">
        <v>4.2303203081575926</v>
      </c>
      <c r="AU17" s="40">
        <v>5.6615999999999993E-2</v>
      </c>
      <c r="AV17" s="40">
        <v>4.8957999999999962E-3</v>
      </c>
      <c r="AW17" s="40">
        <v>3.6973300000000001E-2</v>
      </c>
      <c r="AX17" s="40">
        <v>1.1374000000000011E-2</v>
      </c>
      <c r="AY17" s="40">
        <v>1.4993000000000001E-2</v>
      </c>
      <c r="BA17" s="40">
        <v>3.4445209667093461E-2</v>
      </c>
      <c r="BB17">
        <v>0.15929730966709346</v>
      </c>
      <c r="BC17">
        <v>0.63419968598130805</v>
      </c>
      <c r="BD17">
        <v>9.2024608971962518E-2</v>
      </c>
      <c r="BE17">
        <v>0.54192332357810402</v>
      </c>
      <c r="BF17">
        <v>7.5896574632843841E-2</v>
      </c>
      <c r="BG17">
        <v>0.13183361126835783</v>
      </c>
      <c r="BI17">
        <v>0.34386314018691583</v>
      </c>
      <c r="BJ17">
        <v>1.8197409446194921</v>
      </c>
      <c r="BK17">
        <v>2.2245338335570471E-2</v>
      </c>
      <c r="BL17">
        <v>2.2147799662192375E-3</v>
      </c>
      <c r="BM17">
        <v>1.5105371407829979E-2</v>
      </c>
      <c r="BN17">
        <v>9.4396184765100748E-3</v>
      </c>
      <c r="BO17" s="38">
        <v>4.3689836789709184E-3</v>
      </c>
      <c r="BQ17">
        <v>1.0188461491172475E-2</v>
      </c>
      <c r="BR17">
        <v>6.3562553356273158E-2</v>
      </c>
      <c r="BS17">
        <v>3.4370661664429522E-2</v>
      </c>
      <c r="BT17">
        <v>2.6810200337807587E-3</v>
      </c>
      <c r="BU17">
        <v>2.186792859217002E-2</v>
      </c>
      <c r="BV17">
        <v>1.9343815234899359E-3</v>
      </c>
      <c r="BW17" s="38">
        <v>1.0624016321029082E-2</v>
      </c>
      <c r="BY17">
        <v>2.4256748175920984E-2</v>
      </c>
      <c r="BZ17">
        <v>9.5734756310820304E-2</v>
      </c>
      <c r="CA17">
        <v>1.1999999999999999E-3</v>
      </c>
      <c r="CB17">
        <v>7.4481999999999993E-2</v>
      </c>
      <c r="CC17">
        <v>6.2362553356273158E-2</v>
      </c>
      <c r="CD17">
        <v>2.1252756310820312E-2</v>
      </c>
      <c r="CE17">
        <v>8.3615309667093463E-2</v>
      </c>
      <c r="CF17">
        <v>0.31181276678136549</v>
      </c>
      <c r="CG17">
        <v>8.8709179738653155E-3</v>
      </c>
      <c r="CH17">
        <v>3.6642683294517774E-2</v>
      </c>
    </row>
    <row r="18" spans="1:86" x14ac:dyDescent="0.2">
      <c r="A18" t="s">
        <v>245</v>
      </c>
      <c r="B18">
        <v>5.23</v>
      </c>
      <c r="C18">
        <v>0.5</v>
      </c>
      <c r="D18">
        <v>1.67</v>
      </c>
      <c r="E18">
        <v>0.39</v>
      </c>
      <c r="F18">
        <v>9.4499999999999993</v>
      </c>
      <c r="H18">
        <v>3.28</v>
      </c>
      <c r="I18">
        <v>20.52</v>
      </c>
      <c r="J18">
        <v>9.68</v>
      </c>
      <c r="K18">
        <v>10.84</v>
      </c>
      <c r="L18">
        <v>1.21</v>
      </c>
      <c r="M18">
        <v>0.14999999999999947</v>
      </c>
      <c r="N18">
        <v>1.28</v>
      </c>
      <c r="O18">
        <v>6.9999999999999396E-2</v>
      </c>
      <c r="P18" s="38">
        <v>0.96</v>
      </c>
      <c r="R18">
        <v>1.05</v>
      </c>
      <c r="S18">
        <v>4.72</v>
      </c>
      <c r="T18" s="39">
        <v>4.45</v>
      </c>
      <c r="U18" s="39">
        <v>27.8</v>
      </c>
      <c r="V18">
        <v>0.41194999999999998</v>
      </c>
      <c r="W18">
        <v>0.46473999999999999</v>
      </c>
      <c r="X18">
        <v>0.43652000000000002</v>
      </c>
      <c r="Y18">
        <v>0.50039</v>
      </c>
      <c r="Z18">
        <v>0.38571</v>
      </c>
      <c r="AA18">
        <v>0.36313000000000001</v>
      </c>
      <c r="AB18">
        <v>0.42304000000000003</v>
      </c>
      <c r="AC18">
        <v>0.41873241525423721</v>
      </c>
      <c r="AD18">
        <v>2.7810000000000001E-2</v>
      </c>
      <c r="AE18">
        <v>1.3839999999999998E-2</v>
      </c>
      <c r="AF18">
        <v>1.5730000000000001E-2</v>
      </c>
      <c r="AG18">
        <v>5.6840000000000002E-2</v>
      </c>
      <c r="AH18">
        <v>2.2450000000000001E-2</v>
      </c>
      <c r="AI18">
        <v>2.7679999999999996E-2</v>
      </c>
      <c r="AJ18">
        <v>1.6148559241706158E-2</v>
      </c>
      <c r="AK18">
        <v>2.0836289661820225E-2</v>
      </c>
      <c r="AL18" s="39">
        <v>0.49845949999999994</v>
      </c>
      <c r="AM18" s="39">
        <v>6.9710999999999745E-2</v>
      </c>
      <c r="AN18" s="39">
        <v>0.55874560000000018</v>
      </c>
      <c r="AO18" s="39">
        <v>3.5027299999999699E-2</v>
      </c>
      <c r="AP18" s="39">
        <v>0.37028159999999999</v>
      </c>
      <c r="AR18" s="39">
        <v>0.44419199999999998</v>
      </c>
      <c r="AS18">
        <v>0.76884338517580675</v>
      </c>
      <c r="AT18">
        <v>2.745260385175806</v>
      </c>
      <c r="AU18" s="40">
        <v>3.3650100000000002E-2</v>
      </c>
      <c r="AV18" s="40">
        <v>2.0759999999999923E-3</v>
      </c>
      <c r="AW18" s="40">
        <v>2.0134400000000004E-2</v>
      </c>
      <c r="AX18" s="40">
        <v>3.9787999999999655E-3</v>
      </c>
      <c r="AY18" s="40">
        <v>2.1552000000000002E-2</v>
      </c>
      <c r="BA18" s="40">
        <v>1.6955987203791465E-2</v>
      </c>
      <c r="BB18">
        <v>9.8347287203791434E-2</v>
      </c>
      <c r="BC18">
        <v>0.41793399999999997</v>
      </c>
      <c r="BD18">
        <v>5.2101759412549867E-2</v>
      </c>
      <c r="BE18">
        <v>0.24229715738317761</v>
      </c>
      <c r="BF18">
        <v>3.0060812336448337E-2</v>
      </c>
      <c r="BG18">
        <v>0.15987859738317753</v>
      </c>
      <c r="BI18">
        <v>0.11742325233644862</v>
      </c>
      <c r="BJ18">
        <v>1.0196955788518018</v>
      </c>
      <c r="BK18">
        <v>5.0880532077181243E-3</v>
      </c>
      <c r="BL18">
        <v>3.8157762416107257E-4</v>
      </c>
      <c r="BM18">
        <v>3.9808006013422829E-3</v>
      </c>
      <c r="BN18">
        <v>2.9800099360178709E-3</v>
      </c>
      <c r="BO18" s="38">
        <v>2.6260171812080568E-3</v>
      </c>
      <c r="BQ18">
        <v>2.0089810207910572E-3</v>
      </c>
      <c r="BR18">
        <v>1.7065439571238464E-2</v>
      </c>
      <c r="BS18">
        <v>2.8562046792281876E-2</v>
      </c>
      <c r="BT18">
        <v>1.6944223758389198E-3</v>
      </c>
      <c r="BU18">
        <v>1.6153599398657719E-2</v>
      </c>
      <c r="BV18">
        <v>9.9879006398209463E-4</v>
      </c>
      <c r="BW18" s="38">
        <v>1.8925982818791945E-2</v>
      </c>
      <c r="BY18">
        <v>1.4947006183000407E-2</v>
      </c>
      <c r="BZ18">
        <v>8.1281847632552959E-2</v>
      </c>
      <c r="CA18">
        <v>1.1999999999999999E-3</v>
      </c>
      <c r="CB18">
        <v>6.8715999999999985E-2</v>
      </c>
      <c r="CC18">
        <v>1.5865439571238465E-2</v>
      </c>
      <c r="CD18">
        <v>1.2565847632552973E-2</v>
      </c>
      <c r="CE18">
        <v>2.8431287203791438E-2</v>
      </c>
      <c r="CF18">
        <v>0.22664913673198003</v>
      </c>
      <c r="CG18">
        <v>3.3613219430589977E-3</v>
      </c>
      <c r="CH18">
        <v>1.3089424617242681E-2</v>
      </c>
    </row>
    <row r="19" spans="1:86" x14ac:dyDescent="0.2">
      <c r="T19" t="s">
        <v>852</v>
      </c>
    </row>
    <row r="20" spans="1:86" x14ac:dyDescent="0.2">
      <c r="B20" t="s">
        <v>217</v>
      </c>
      <c r="C20" t="s">
        <v>223</v>
      </c>
      <c r="F20" t="s">
        <v>222</v>
      </c>
      <c r="G20" t="s">
        <v>866</v>
      </c>
      <c r="T20" t="s">
        <v>853</v>
      </c>
      <c r="AS20" s="62" t="s">
        <v>854</v>
      </c>
      <c r="BC20" t="s">
        <v>246</v>
      </c>
      <c r="CC20" t="s">
        <v>869</v>
      </c>
    </row>
    <row r="21" spans="1:86" x14ac:dyDescent="0.2">
      <c r="B21" t="s">
        <v>218</v>
      </c>
      <c r="C21" t="s">
        <v>224</v>
      </c>
      <c r="F21" t="s">
        <v>231</v>
      </c>
      <c r="G21" t="s">
        <v>867</v>
      </c>
      <c r="P21" t="s">
        <v>247</v>
      </c>
      <c r="U21" s="166" t="s">
        <v>1107</v>
      </c>
      <c r="AS21" s="62" t="s">
        <v>855</v>
      </c>
      <c r="BC21" t="s">
        <v>248</v>
      </c>
      <c r="CC21" t="s">
        <v>870</v>
      </c>
      <c r="CE21">
        <f>SUM(CC5:CD5)</f>
        <v>0.13903583434343433</v>
      </c>
    </row>
    <row r="22" spans="1:86" x14ac:dyDescent="0.2">
      <c r="B22" t="s">
        <v>220</v>
      </c>
      <c r="C22" t="s">
        <v>225</v>
      </c>
      <c r="T22" t="s">
        <v>868</v>
      </c>
      <c r="U22" s="166" t="s">
        <v>1108</v>
      </c>
      <c r="CE22">
        <f>CC13+CD13</f>
        <v>2.0931099999999994E-2</v>
      </c>
    </row>
    <row r="23" spans="1:86" x14ac:dyDescent="0.2">
      <c r="B23" t="s">
        <v>249</v>
      </c>
      <c r="C23" t="s">
        <v>250</v>
      </c>
      <c r="U23" s="166" t="s">
        <v>1109</v>
      </c>
      <c r="AS23" s="62" t="s">
        <v>856</v>
      </c>
      <c r="BO23" t="s">
        <v>251</v>
      </c>
      <c r="BW23" t="s">
        <v>252</v>
      </c>
      <c r="CD23" t="s">
        <v>869</v>
      </c>
    </row>
    <row r="24" spans="1:86" x14ac:dyDescent="0.2">
      <c r="B24" t="s">
        <v>253</v>
      </c>
      <c r="C24" t="s">
        <v>254</v>
      </c>
      <c r="T24" s="166" t="s">
        <v>1307</v>
      </c>
      <c r="AS24" s="62" t="s">
        <v>857</v>
      </c>
      <c r="BO24" t="s">
        <v>247</v>
      </c>
      <c r="BW24" t="s">
        <v>247</v>
      </c>
      <c r="CD24" t="s">
        <v>871</v>
      </c>
    </row>
    <row r="25" spans="1:86" x14ac:dyDescent="0.2">
      <c r="B25" s="62" t="s">
        <v>844</v>
      </c>
      <c r="C25" s="62" t="s">
        <v>858</v>
      </c>
      <c r="T25" s="166" t="s">
        <v>1308</v>
      </c>
      <c r="CD25" t="s">
        <v>872</v>
      </c>
    </row>
    <row r="26" spans="1:86" x14ac:dyDescent="0.2">
      <c r="B26" s="62" t="s">
        <v>859</v>
      </c>
      <c r="C26" s="62" t="s">
        <v>860</v>
      </c>
      <c r="T26" s="166" t="s">
        <v>1309</v>
      </c>
      <c r="BO26" s="62" t="s">
        <v>861</v>
      </c>
      <c r="BW26" s="62" t="s">
        <v>862</v>
      </c>
      <c r="CB26" s="62" t="s">
        <v>863</v>
      </c>
    </row>
    <row r="27" spans="1:86" x14ac:dyDescent="0.2">
      <c r="B27" s="62"/>
      <c r="C27" s="62" t="s">
        <v>864</v>
      </c>
      <c r="BO27" s="62" t="s">
        <v>865</v>
      </c>
      <c r="BW27" s="62" t="s">
        <v>0</v>
      </c>
      <c r="CB27" s="62" t="s">
        <v>1</v>
      </c>
    </row>
    <row r="28" spans="1:86" x14ac:dyDescent="0.2">
      <c r="BO28" s="62" t="s">
        <v>2</v>
      </c>
      <c r="BW28" s="62" t="s">
        <v>3</v>
      </c>
      <c r="CB28" s="62" t="s">
        <v>4</v>
      </c>
    </row>
    <row r="29" spans="1:86" x14ac:dyDescent="0.2">
      <c r="BO29" s="62" t="s">
        <v>5</v>
      </c>
      <c r="CB29" s="62" t="s">
        <v>6</v>
      </c>
    </row>
    <row r="30" spans="1:86" x14ac:dyDescent="0.2">
      <c r="A30" s="150" t="s">
        <v>785</v>
      </c>
      <c r="B30" s="151" t="s">
        <v>224</v>
      </c>
      <c r="C30" s="152" t="s">
        <v>7</v>
      </c>
      <c r="D30" s="151" t="s">
        <v>8</v>
      </c>
      <c r="E30" s="103" t="s">
        <v>224</v>
      </c>
      <c r="F30" s="101" t="s">
        <v>224</v>
      </c>
      <c r="G30" s="103" t="s">
        <v>224</v>
      </c>
      <c r="H30" s="7" t="s">
        <v>221</v>
      </c>
      <c r="I30" s="101" t="s">
        <v>221</v>
      </c>
      <c r="J30" s="103" t="s">
        <v>221</v>
      </c>
      <c r="K30" s="101" t="s">
        <v>9</v>
      </c>
      <c r="L30" s="103" t="s">
        <v>221</v>
      </c>
      <c r="M30" s="101" t="s">
        <v>9</v>
      </c>
      <c r="N30" s="142" t="s">
        <v>221</v>
      </c>
      <c r="O30" s="7" t="s">
        <v>10</v>
      </c>
      <c r="P30" s="142" t="s">
        <v>10</v>
      </c>
      <c r="Q30" s="153" t="s">
        <v>11</v>
      </c>
      <c r="R30" s="153" t="s">
        <v>11</v>
      </c>
      <c r="BR30" s="62" t="s">
        <v>12</v>
      </c>
    </row>
    <row r="31" spans="1:86" x14ac:dyDescent="0.2">
      <c r="A31" s="154"/>
      <c r="B31" s="155" t="s">
        <v>13</v>
      </c>
      <c r="C31" s="156" t="s">
        <v>14</v>
      </c>
      <c r="D31" s="155" t="s">
        <v>941</v>
      </c>
      <c r="E31" s="104" t="s">
        <v>235</v>
      </c>
      <c r="F31" s="102" t="s">
        <v>848</v>
      </c>
      <c r="G31" s="104" t="s">
        <v>849</v>
      </c>
      <c r="H31" s="9" t="s">
        <v>849</v>
      </c>
      <c r="I31" s="102" t="s">
        <v>241</v>
      </c>
      <c r="J31" s="156" t="s">
        <v>242</v>
      </c>
      <c r="K31" s="155" t="s">
        <v>242</v>
      </c>
      <c r="L31" s="156" t="s">
        <v>851</v>
      </c>
      <c r="M31" s="155" t="s">
        <v>851</v>
      </c>
      <c r="N31" s="157" t="s">
        <v>240</v>
      </c>
      <c r="O31" s="158" t="s">
        <v>16</v>
      </c>
      <c r="P31" s="157" t="s">
        <v>17</v>
      </c>
      <c r="Q31" s="159" t="s">
        <v>18</v>
      </c>
      <c r="R31" s="159" t="s">
        <v>18</v>
      </c>
    </row>
    <row r="32" spans="1:86" x14ac:dyDescent="0.2">
      <c r="A32" s="106" t="s">
        <v>245</v>
      </c>
      <c r="B32" s="36">
        <v>0.73999999999999932</v>
      </c>
      <c r="C32" s="10">
        <f t="shared" ref="C32:C37" si="0">B32/296</f>
        <v>2.4999999999999979E-3</v>
      </c>
      <c r="D32" s="36">
        <f t="shared" ref="D32:D37" si="1">C32*184</f>
        <v>0.45999999999999963</v>
      </c>
      <c r="E32" s="10">
        <v>1.7012599999999985E-2</v>
      </c>
      <c r="F32" s="36">
        <v>1.4252714789709155E-3</v>
      </c>
      <c r="G32" s="10">
        <v>1.558732852102907E-2</v>
      </c>
      <c r="H32" s="7">
        <v>8.0476475670469783E-2</v>
      </c>
      <c r="I32" s="36">
        <v>2.2996624329530216E-2</v>
      </c>
      <c r="J32" s="160">
        <v>-2.0655243295302217E-3</v>
      </c>
      <c r="K32" s="161">
        <v>1.9340338999794017E-2</v>
      </c>
      <c r="L32" s="10">
        <v>2.0931100000000001E-2</v>
      </c>
      <c r="M32" s="8">
        <f>SUM(I32,K32)</f>
        <v>4.2336963329324233E-2</v>
      </c>
      <c r="N32" s="3">
        <v>8.2542000000000004E-2</v>
      </c>
      <c r="O32" s="8">
        <f>SUM(M32:N32)</f>
        <v>0.12487896332932424</v>
      </c>
      <c r="P32" s="3">
        <f>(O32/296)*184</f>
        <v>7.7627463691201562E-2</v>
      </c>
      <c r="Q32" s="162">
        <f>P32/D32</f>
        <v>0.16875535585043833</v>
      </c>
      <c r="R32" s="163" t="s">
        <v>759</v>
      </c>
    </row>
    <row r="33" spans="1:19" x14ac:dyDescent="0.2">
      <c r="A33" s="106" t="s">
        <v>245</v>
      </c>
      <c r="B33" s="36">
        <v>0.64</v>
      </c>
      <c r="C33" s="10">
        <f t="shared" si="0"/>
        <v>2.1621621621621622E-3</v>
      </c>
      <c r="D33" s="36">
        <f t="shared" si="1"/>
        <v>0.39783783783783783</v>
      </c>
      <c r="E33" s="10">
        <v>1.5007999999999994E-2</v>
      </c>
      <c r="F33" s="36">
        <v>1.1095847516778537E-3</v>
      </c>
      <c r="G33" s="10">
        <v>1.389841524832214E-2</v>
      </c>
      <c r="H33" s="8">
        <v>8.7405736837360165E-2</v>
      </c>
      <c r="I33" s="36">
        <v>1.3412263162639822E-2</v>
      </c>
      <c r="J33" s="10">
        <v>2.9353736837360166E-2</v>
      </c>
      <c r="K33" s="36">
        <v>2.9353736837360166E-2</v>
      </c>
      <c r="L33" s="10">
        <v>4.2765999999999985E-2</v>
      </c>
      <c r="M33" s="8">
        <f t="shared" ref="M33:M37" si="2">SUM(I33,K33)</f>
        <v>4.2765999999999985E-2</v>
      </c>
      <c r="N33" s="3">
        <v>5.8051999999999999E-2</v>
      </c>
      <c r="O33" s="8">
        <f t="shared" ref="O33:O37" si="3">SUM(M33:N33)</f>
        <v>0.10081799999999999</v>
      </c>
      <c r="P33" s="3">
        <f t="shared" ref="P33:P37" si="4">(O33/296)*184</f>
        <v>6.2670648648648644E-2</v>
      </c>
      <c r="Q33" s="162">
        <f t="shared" ref="Q33:Q37" si="5">P33/D33</f>
        <v>0.15752812499999999</v>
      </c>
      <c r="R33" s="164">
        <f>AVERAGE(Q32:Q37)</f>
        <v>0.17617212038264266</v>
      </c>
    </row>
    <row r="34" spans="1:19" x14ac:dyDescent="0.2">
      <c r="A34" s="106" t="s">
        <v>245</v>
      </c>
      <c r="B34" s="36">
        <v>0.33</v>
      </c>
      <c r="C34" s="10">
        <f t="shared" si="0"/>
        <v>1.114864864864865E-3</v>
      </c>
      <c r="D34" s="36">
        <f t="shared" si="1"/>
        <v>0.20513513513513515</v>
      </c>
      <c r="E34" s="10">
        <v>7.8507000000000004E-3</v>
      </c>
      <c r="F34" s="36">
        <v>5.3751828523489914E-4</v>
      </c>
      <c r="G34" s="10">
        <v>7.3131817147651015E-3</v>
      </c>
      <c r="H34" s="8">
        <v>6.8087015218442612E-2</v>
      </c>
      <c r="I34" s="36">
        <v>1.2847577829685722E-2</v>
      </c>
      <c r="J34" s="10">
        <v>1.418901521844261E-2</v>
      </c>
      <c r="K34" s="36">
        <v>1.418901521844261E-2</v>
      </c>
      <c r="L34" s="10">
        <v>2.7036593048128332E-2</v>
      </c>
      <c r="M34" s="8">
        <f t="shared" si="2"/>
        <v>2.7036593048128332E-2</v>
      </c>
      <c r="N34" s="3">
        <v>5.3898000000000001E-2</v>
      </c>
      <c r="O34" s="8">
        <f t="shared" si="3"/>
        <v>8.0934593048128334E-2</v>
      </c>
      <c r="P34" s="3">
        <f t="shared" si="4"/>
        <v>5.0310692975863561E-2</v>
      </c>
      <c r="Q34" s="162">
        <f t="shared" si="5"/>
        <v>0.24525634257008586</v>
      </c>
      <c r="R34" s="162"/>
    </row>
    <row r="35" spans="1:19" x14ac:dyDescent="0.2">
      <c r="A35" s="106" t="s">
        <v>245</v>
      </c>
      <c r="B35" s="36">
        <v>1.02</v>
      </c>
      <c r="C35" s="10">
        <f t="shared" si="0"/>
        <v>3.4459459459459459E-3</v>
      </c>
      <c r="D35" s="36">
        <f t="shared" si="1"/>
        <v>0.63405405405405402</v>
      </c>
      <c r="E35" s="10">
        <v>2.3225400000000014E-2</v>
      </c>
      <c r="F35" s="36">
        <v>1.2035381496644337E-3</v>
      </c>
      <c r="G35" s="10">
        <v>2.202186185033558E-2</v>
      </c>
      <c r="H35" s="8">
        <v>8.0502852944634773E-2</v>
      </c>
      <c r="I35" s="36">
        <v>3.3262254396447082E-3</v>
      </c>
      <c r="J35" s="160">
        <v>-1.0781147055365231E-2</v>
      </c>
      <c r="K35" s="161">
        <v>1.9340338999794017E-2</v>
      </c>
      <c r="L35" s="160">
        <v>-7.4549216157205229E-3</v>
      </c>
      <c r="M35" s="8">
        <f t="shared" si="2"/>
        <v>2.2666564439438725E-2</v>
      </c>
      <c r="N35" s="3">
        <v>9.1284000000000004E-2</v>
      </c>
      <c r="O35" s="8">
        <f t="shared" si="3"/>
        <v>0.11395056443943873</v>
      </c>
      <c r="P35" s="3">
        <f t="shared" si="4"/>
        <v>7.0834134651542993E-2</v>
      </c>
      <c r="Q35" s="162">
        <f t="shared" si="5"/>
        <v>0.11171623964650856</v>
      </c>
      <c r="R35" s="162"/>
    </row>
    <row r="36" spans="1:19" x14ac:dyDescent="0.2">
      <c r="A36" s="106" t="s">
        <v>245</v>
      </c>
      <c r="B36" s="36">
        <v>0.57999999999999996</v>
      </c>
      <c r="C36" s="10">
        <f t="shared" si="0"/>
        <v>1.9594594594594594E-3</v>
      </c>
      <c r="D36" s="36">
        <f t="shared" si="1"/>
        <v>0.36054054054054052</v>
      </c>
      <c r="E36" s="10">
        <v>1.4993000000000001E-2</v>
      </c>
      <c r="F36" s="36">
        <v>4.3689836789709184E-3</v>
      </c>
      <c r="G36" s="10">
        <v>1.0624016321029082E-2</v>
      </c>
      <c r="H36" s="8">
        <v>9.5734756310820304E-2</v>
      </c>
      <c r="I36" s="36">
        <v>6.2362553356273158E-2</v>
      </c>
      <c r="J36" s="10">
        <v>2.1252756310820312E-2</v>
      </c>
      <c r="K36" s="36">
        <v>2.1252756310820312E-2</v>
      </c>
      <c r="L36" s="10">
        <v>8.3615309667093463E-2</v>
      </c>
      <c r="M36" s="8">
        <f t="shared" si="2"/>
        <v>8.3615309667093463E-2</v>
      </c>
      <c r="N36" s="3">
        <v>7.4481999999999993E-2</v>
      </c>
      <c r="O36" s="8">
        <f t="shared" si="3"/>
        <v>0.15809730966709346</v>
      </c>
      <c r="P36" s="3">
        <f t="shared" si="4"/>
        <v>9.8276706009274323E-2</v>
      </c>
      <c r="Q36" s="162">
        <f t="shared" si="5"/>
        <v>0.27258156839154046</v>
      </c>
      <c r="R36" s="162"/>
    </row>
    <row r="37" spans="1:19" x14ac:dyDescent="0.2">
      <c r="A37" s="107" t="s">
        <v>245</v>
      </c>
      <c r="B37" s="102">
        <v>0.96</v>
      </c>
      <c r="C37" s="104">
        <f t="shared" si="0"/>
        <v>3.2432432432432431E-3</v>
      </c>
      <c r="D37" s="102">
        <f t="shared" si="1"/>
        <v>0.59675675675675677</v>
      </c>
      <c r="E37" s="104">
        <v>2.1552000000000002E-2</v>
      </c>
      <c r="F37" s="102">
        <v>2.6260171812080568E-3</v>
      </c>
      <c r="G37" s="104">
        <v>1.8925982818791945E-2</v>
      </c>
      <c r="H37" s="9">
        <v>8.1281847632552959E-2</v>
      </c>
      <c r="I37" s="102">
        <v>1.5865439571238465E-2</v>
      </c>
      <c r="J37" s="104">
        <v>1.2565847632552973E-2</v>
      </c>
      <c r="K37" s="102">
        <v>1.2565847632552973E-2</v>
      </c>
      <c r="L37" s="104">
        <v>2.8431287203791438E-2</v>
      </c>
      <c r="M37" s="9">
        <f t="shared" si="2"/>
        <v>2.8431287203791438E-2</v>
      </c>
      <c r="N37" s="5">
        <v>6.8715999999999985E-2</v>
      </c>
      <c r="O37" s="9">
        <f t="shared" si="3"/>
        <v>9.7147287203791427E-2</v>
      </c>
      <c r="P37" s="5">
        <f t="shared" si="4"/>
        <v>6.0388854207762237E-2</v>
      </c>
      <c r="Q37" s="159">
        <f t="shared" si="5"/>
        <v>0.10119509083728273</v>
      </c>
      <c r="R37" s="159"/>
    </row>
    <row r="39" spans="1:19" x14ac:dyDescent="0.2">
      <c r="B39" t="s">
        <v>19</v>
      </c>
      <c r="H39">
        <f>H32+I32</f>
        <v>0.1034731</v>
      </c>
      <c r="J39" t="s">
        <v>20</v>
      </c>
      <c r="L39">
        <f>SUM(I32:J32)</f>
        <v>2.0931099999999994E-2</v>
      </c>
      <c r="M39" t="s">
        <v>874</v>
      </c>
      <c r="O39" t="s">
        <v>21</v>
      </c>
    </row>
    <row r="40" spans="1:19" x14ac:dyDescent="0.2">
      <c r="B40" t="s">
        <v>22</v>
      </c>
      <c r="J40" t="s">
        <v>23</v>
      </c>
      <c r="L40" s="3"/>
      <c r="M40" t="s">
        <v>875</v>
      </c>
      <c r="O40" t="s">
        <v>24</v>
      </c>
    </row>
    <row r="41" spans="1:19" x14ac:dyDescent="0.2">
      <c r="B41" t="s">
        <v>25</v>
      </c>
      <c r="J41" t="s">
        <v>26</v>
      </c>
      <c r="L41" s="3"/>
      <c r="M41" t="s">
        <v>876</v>
      </c>
    </row>
    <row r="42" spans="1:19" x14ac:dyDescent="0.2">
      <c r="B42" t="s">
        <v>27</v>
      </c>
      <c r="J42" t="s">
        <v>28</v>
      </c>
      <c r="L42" s="3"/>
      <c r="O42" t="s">
        <v>29</v>
      </c>
    </row>
    <row r="43" spans="1:19" x14ac:dyDescent="0.2">
      <c r="B43" t="s">
        <v>30</v>
      </c>
      <c r="J43" t="s">
        <v>31</v>
      </c>
    </row>
    <row r="44" spans="1:19" x14ac:dyDescent="0.2">
      <c r="J44" t="s">
        <v>32</v>
      </c>
    </row>
    <row r="45" spans="1:19" x14ac:dyDescent="0.2">
      <c r="A45" s="23" t="s">
        <v>33</v>
      </c>
      <c r="B45" s="23" t="s">
        <v>34</v>
      </c>
    </row>
    <row r="46" spans="1:19" x14ac:dyDescent="0.2">
      <c r="A46" s="23"/>
      <c r="B46" s="23" t="s">
        <v>35</v>
      </c>
      <c r="J46" s="55" t="s">
        <v>759</v>
      </c>
      <c r="L46" s="166" t="s">
        <v>877</v>
      </c>
      <c r="M46" s="7" t="s">
        <v>221</v>
      </c>
      <c r="N46" s="101" t="s">
        <v>221</v>
      </c>
      <c r="O46" s="7" t="s">
        <v>10</v>
      </c>
      <c r="P46" s="7" t="s">
        <v>10</v>
      </c>
      <c r="Q46" s="153" t="s">
        <v>11</v>
      </c>
      <c r="R46" s="153" t="s">
        <v>11</v>
      </c>
      <c r="S46" s="3"/>
    </row>
    <row r="47" spans="1:19" x14ac:dyDescent="0.2">
      <c r="A47" s="23"/>
      <c r="B47" s="23" t="s">
        <v>36</v>
      </c>
      <c r="J47" s="165">
        <f>AVERAGE(J33:J34,J36:J37)</f>
        <v>1.9340338999794017E-2</v>
      </c>
      <c r="L47" s="166" t="s">
        <v>878</v>
      </c>
      <c r="M47" s="9" t="s">
        <v>849</v>
      </c>
      <c r="N47" s="102" t="s">
        <v>241</v>
      </c>
      <c r="O47" s="158" t="s">
        <v>16</v>
      </c>
      <c r="P47" s="158" t="s">
        <v>17</v>
      </c>
      <c r="Q47" s="159" t="s">
        <v>18</v>
      </c>
      <c r="R47" s="159" t="s">
        <v>18</v>
      </c>
      <c r="S47" s="3"/>
    </row>
    <row r="48" spans="1:19" x14ac:dyDescent="0.2">
      <c r="B48" s="23" t="s">
        <v>37</v>
      </c>
      <c r="L48" s="166" t="s">
        <v>879</v>
      </c>
      <c r="M48" s="7">
        <v>8.0476475670469783E-2</v>
      </c>
      <c r="N48" s="36">
        <v>2.2996624329530216E-2</v>
      </c>
      <c r="O48" s="8">
        <f t="shared" ref="O48:O53" si="6">M48+N48</f>
        <v>0.1034731</v>
      </c>
      <c r="P48" s="8">
        <f t="shared" ref="P48:P53" si="7">(O48/296)*184</f>
        <v>6.4321116216216209E-2</v>
      </c>
      <c r="Q48" s="8">
        <f t="shared" ref="Q48:Q53" si="8">P48/D32</f>
        <v>0.13982851351351361</v>
      </c>
      <c r="R48" s="36" t="s">
        <v>759</v>
      </c>
      <c r="S48" s="3"/>
    </row>
    <row r="49" spans="2:19" x14ac:dyDescent="0.2">
      <c r="M49" s="8">
        <v>8.7405736837360165E-2</v>
      </c>
      <c r="N49" s="36">
        <v>1.3412263162639822E-2</v>
      </c>
      <c r="O49" s="8">
        <f t="shared" si="6"/>
        <v>0.10081799999999999</v>
      </c>
      <c r="P49" s="8">
        <f t="shared" si="7"/>
        <v>6.2670648648648644E-2</v>
      </c>
      <c r="Q49" s="8">
        <f t="shared" si="8"/>
        <v>0.15752812499999999</v>
      </c>
      <c r="R49" s="81">
        <f>AVERAGE(Q48:Q53)</f>
        <v>0.16642916854623377</v>
      </c>
    </row>
    <row r="50" spans="2:19" x14ac:dyDescent="0.2">
      <c r="B50" s="166" t="s">
        <v>38</v>
      </c>
      <c r="M50" s="8">
        <v>6.8087015218442612E-2</v>
      </c>
      <c r="N50" s="36">
        <v>1.2847577829685722E-2</v>
      </c>
      <c r="O50" s="8">
        <f t="shared" si="6"/>
        <v>8.0934593048128334E-2</v>
      </c>
      <c r="P50" s="8">
        <f t="shared" si="7"/>
        <v>5.0310692975863561E-2</v>
      </c>
      <c r="Q50" s="8">
        <f t="shared" si="8"/>
        <v>0.24525634257008586</v>
      </c>
      <c r="R50" s="8"/>
    </row>
    <row r="51" spans="2:19" x14ac:dyDescent="0.2">
      <c r="H51" s="167"/>
      <c r="M51" s="8">
        <v>8.0502852944634773E-2</v>
      </c>
      <c r="N51" s="36">
        <v>3.3262254396447082E-3</v>
      </c>
      <c r="O51" s="8">
        <f t="shared" si="6"/>
        <v>8.3829078384279485E-2</v>
      </c>
      <c r="P51" s="8">
        <f t="shared" si="7"/>
        <v>5.2109967644281843E-2</v>
      </c>
      <c r="Q51" s="8">
        <f t="shared" si="8"/>
        <v>8.2185370964979895E-2</v>
      </c>
      <c r="R51" s="8"/>
    </row>
    <row r="52" spans="2:19" x14ac:dyDescent="0.2">
      <c r="B52" t="s">
        <v>873</v>
      </c>
      <c r="H52" s="167"/>
      <c r="M52" s="8">
        <v>9.5734756310820304E-2</v>
      </c>
      <c r="N52" s="36">
        <v>6.2362553356273158E-2</v>
      </c>
      <c r="O52" s="8">
        <f t="shared" si="6"/>
        <v>0.15809730966709346</v>
      </c>
      <c r="P52" s="8">
        <f t="shared" si="7"/>
        <v>9.8276706009274323E-2</v>
      </c>
      <c r="Q52" s="8">
        <f t="shared" si="8"/>
        <v>0.27258156839154046</v>
      </c>
      <c r="R52" s="8"/>
    </row>
    <row r="53" spans="2:19" x14ac:dyDescent="0.2">
      <c r="H53" s="132"/>
      <c r="M53" s="9">
        <v>8.1281847632552959E-2</v>
      </c>
      <c r="N53" s="102">
        <v>1.5865439571238465E-2</v>
      </c>
      <c r="O53" s="9">
        <f t="shared" si="6"/>
        <v>9.7147287203791427E-2</v>
      </c>
      <c r="P53" s="9">
        <f t="shared" si="7"/>
        <v>6.0388854207762237E-2</v>
      </c>
      <c r="Q53" s="9">
        <f t="shared" si="8"/>
        <v>0.10119509083728273</v>
      </c>
      <c r="R53" s="9"/>
    </row>
    <row r="54" spans="2:19" x14ac:dyDescent="0.2">
      <c r="H54" s="132"/>
    </row>
    <row r="55" spans="2:19" x14ac:dyDescent="0.2">
      <c r="H55" s="132"/>
      <c r="L55" s="166" t="s">
        <v>877</v>
      </c>
      <c r="M55" s="7" t="s">
        <v>221</v>
      </c>
      <c r="N55" s="151" t="s">
        <v>8</v>
      </c>
      <c r="O55" s="7" t="s">
        <v>10</v>
      </c>
      <c r="P55" s="153" t="s">
        <v>11</v>
      </c>
      <c r="Q55" s="153" t="s">
        <v>11</v>
      </c>
    </row>
    <row r="56" spans="2:19" x14ac:dyDescent="0.2">
      <c r="H56" s="132"/>
      <c r="L56" s="166" t="s">
        <v>878</v>
      </c>
      <c r="M56" s="9" t="s">
        <v>849</v>
      </c>
      <c r="N56" s="155" t="s">
        <v>15</v>
      </c>
      <c r="O56" s="158" t="s">
        <v>17</v>
      </c>
      <c r="P56" s="159" t="s">
        <v>18</v>
      </c>
      <c r="Q56" s="159" t="s">
        <v>18</v>
      </c>
    </row>
    <row r="57" spans="2:19" x14ac:dyDescent="0.2">
      <c r="H57" s="132"/>
      <c r="L57" s="166" t="s">
        <v>880</v>
      </c>
      <c r="M57" s="7">
        <v>8.0476475670469783E-2</v>
      </c>
      <c r="N57" s="36">
        <v>0.45999999999999963</v>
      </c>
      <c r="O57" s="8">
        <f t="shared" ref="O57:O62" si="9">(M57/296)*184</f>
        <v>5.0025917308670412E-2</v>
      </c>
      <c r="P57" s="8">
        <f t="shared" ref="P57:P62" si="10">O57/N57</f>
        <v>0.10875199414928359</v>
      </c>
      <c r="Q57" s="172" t="s">
        <v>759</v>
      </c>
    </row>
    <row r="58" spans="2:19" x14ac:dyDescent="0.2">
      <c r="H58" s="132"/>
      <c r="M58" s="8">
        <v>8.7405736837360165E-2</v>
      </c>
      <c r="N58" s="36">
        <v>0.39783783783783783</v>
      </c>
      <c r="O58" s="8">
        <f t="shared" si="9"/>
        <v>5.4333295871872536E-2</v>
      </c>
      <c r="P58" s="8">
        <f t="shared" si="10"/>
        <v>0.13657146380837526</v>
      </c>
      <c r="Q58" s="81">
        <f>AVERAGE(P57:P62)</f>
        <v>0.13005010468135439</v>
      </c>
    </row>
    <row r="59" spans="2:19" x14ac:dyDescent="0.2">
      <c r="M59" s="8">
        <v>6.8087015218442612E-2</v>
      </c>
      <c r="N59" s="36">
        <v>0.20513513513513515</v>
      </c>
      <c r="O59" s="8">
        <f t="shared" si="9"/>
        <v>4.2324360811464325E-2</v>
      </c>
      <c r="P59" s="8">
        <f t="shared" si="10"/>
        <v>0.20632428854073517</v>
      </c>
      <c r="Q59" s="8"/>
    </row>
    <row r="60" spans="2:19" x14ac:dyDescent="0.2">
      <c r="M60" s="8">
        <v>8.0502852944634773E-2</v>
      </c>
      <c r="N60" s="36">
        <v>0.63405405405405402</v>
      </c>
      <c r="O60" s="8">
        <f t="shared" si="9"/>
        <v>5.0042313992610804E-2</v>
      </c>
      <c r="P60" s="8">
        <f t="shared" si="10"/>
        <v>7.8924365631994883E-2</v>
      </c>
      <c r="Q60" s="8"/>
    </row>
    <row r="61" spans="2:19" x14ac:dyDescent="0.2">
      <c r="M61" s="8">
        <v>9.5734756310820304E-2</v>
      </c>
      <c r="N61" s="36">
        <v>0.36054054054054052</v>
      </c>
      <c r="O61" s="8">
        <f t="shared" si="9"/>
        <v>5.951079446348289E-2</v>
      </c>
      <c r="P61" s="8">
        <f t="shared" si="10"/>
        <v>0.1650599246738281</v>
      </c>
      <c r="Q61" s="8"/>
    </row>
    <row r="62" spans="2:19" x14ac:dyDescent="0.2">
      <c r="M62" s="9">
        <v>8.1281847632552959E-2</v>
      </c>
      <c r="N62" s="102">
        <v>0.59675675675675677</v>
      </c>
      <c r="O62" s="9">
        <f t="shared" si="9"/>
        <v>5.0526553933749135E-2</v>
      </c>
      <c r="P62" s="9">
        <f t="shared" si="10"/>
        <v>8.4668591283909328E-2</v>
      </c>
      <c r="Q62" s="9"/>
    </row>
    <row r="64" spans="2:19" x14ac:dyDescent="0.2">
      <c r="L64" s="166" t="s">
        <v>877</v>
      </c>
      <c r="M64" s="1" t="s">
        <v>9</v>
      </c>
      <c r="N64" s="7" t="s">
        <v>221</v>
      </c>
      <c r="O64" s="7" t="s">
        <v>10</v>
      </c>
      <c r="P64" s="7" t="s">
        <v>10</v>
      </c>
      <c r="Q64" s="151" t="s">
        <v>8</v>
      </c>
      <c r="R64" s="153" t="s">
        <v>11</v>
      </c>
      <c r="S64" s="170" t="s">
        <v>11</v>
      </c>
    </row>
    <row r="65" spans="1:34" x14ac:dyDescent="0.2">
      <c r="L65" s="166" t="s">
        <v>880</v>
      </c>
      <c r="M65" s="25" t="s">
        <v>242</v>
      </c>
      <c r="N65" s="9" t="s">
        <v>240</v>
      </c>
      <c r="O65" s="158" t="s">
        <v>16</v>
      </c>
      <c r="P65" s="158" t="s">
        <v>17</v>
      </c>
      <c r="Q65" s="155" t="s">
        <v>15</v>
      </c>
      <c r="R65" s="159" t="s">
        <v>18</v>
      </c>
      <c r="S65" s="171" t="s">
        <v>18</v>
      </c>
    </row>
    <row r="66" spans="1:34" x14ac:dyDescent="0.2">
      <c r="M66" s="24">
        <v>1.9340338999794017E-2</v>
      </c>
      <c r="N66" s="8">
        <v>8.2542000000000004E-2</v>
      </c>
      <c r="O66" s="8">
        <f t="shared" ref="O66:O71" si="11">SUM(M66:N66)</f>
        <v>0.10188233899979401</v>
      </c>
      <c r="P66" s="8">
        <f t="shared" ref="P66:P71" si="12">(O66/296)*184</f>
        <v>6.3332264783655737E-2</v>
      </c>
      <c r="Q66" s="36">
        <v>0.45999999999999963</v>
      </c>
      <c r="R66" s="7">
        <f t="shared" ref="R66:R71" si="13">P66/Q66</f>
        <v>0.13767883648620824</v>
      </c>
      <c r="S66" s="173" t="s">
        <v>759</v>
      </c>
    </row>
    <row r="67" spans="1:34" x14ac:dyDescent="0.2">
      <c r="M67" s="24">
        <v>2.9353736837360166E-2</v>
      </c>
      <c r="N67" s="8">
        <v>5.8051999999999999E-2</v>
      </c>
      <c r="O67" s="8">
        <f t="shared" si="11"/>
        <v>8.7405736837360165E-2</v>
      </c>
      <c r="P67" s="8">
        <f t="shared" si="12"/>
        <v>5.4333295871872536E-2</v>
      </c>
      <c r="Q67" s="36">
        <v>0.39783783783783783</v>
      </c>
      <c r="R67" s="8">
        <f t="shared" si="13"/>
        <v>0.13657146380837526</v>
      </c>
      <c r="S67" s="82">
        <f>AVERAGE(R66:R71)</f>
        <v>0.13979305651776328</v>
      </c>
    </row>
    <row r="68" spans="1:34" x14ac:dyDescent="0.2">
      <c r="M68" s="24">
        <v>1.418901521844261E-2</v>
      </c>
      <c r="N68" s="8">
        <v>5.3898000000000001E-2</v>
      </c>
      <c r="O68" s="8">
        <f t="shared" si="11"/>
        <v>6.8087015218442612E-2</v>
      </c>
      <c r="P68" s="8">
        <f t="shared" si="12"/>
        <v>4.2324360811464325E-2</v>
      </c>
      <c r="Q68" s="36">
        <v>0.20513513513513515</v>
      </c>
      <c r="R68" s="8">
        <f t="shared" si="13"/>
        <v>0.20632428854073517</v>
      </c>
      <c r="S68" s="4"/>
    </row>
    <row r="69" spans="1:34" x14ac:dyDescent="0.2">
      <c r="M69" s="24">
        <v>1.9340338999794017E-2</v>
      </c>
      <c r="N69" s="8">
        <v>9.1284000000000004E-2</v>
      </c>
      <c r="O69" s="8">
        <f t="shared" si="11"/>
        <v>0.11062433899979401</v>
      </c>
      <c r="P69" s="8">
        <f t="shared" si="12"/>
        <v>6.8766480999871954E-2</v>
      </c>
      <c r="Q69" s="36">
        <v>0.63405405405405402</v>
      </c>
      <c r="R69" s="8">
        <f t="shared" si="13"/>
        <v>0.10845523431352355</v>
      </c>
      <c r="S69" s="4"/>
    </row>
    <row r="70" spans="1:34" x14ac:dyDescent="0.2">
      <c r="M70" s="24">
        <v>2.1252756310820312E-2</v>
      </c>
      <c r="N70" s="8">
        <v>7.4481999999999993E-2</v>
      </c>
      <c r="O70" s="8">
        <f t="shared" si="11"/>
        <v>9.5734756310820304E-2</v>
      </c>
      <c r="P70" s="8">
        <f t="shared" si="12"/>
        <v>5.951079446348289E-2</v>
      </c>
      <c r="Q70" s="36">
        <v>0.36054054054054052</v>
      </c>
      <c r="R70" s="8">
        <f t="shared" si="13"/>
        <v>0.1650599246738281</v>
      </c>
      <c r="S70" s="4"/>
    </row>
    <row r="71" spans="1:34" x14ac:dyDescent="0.2">
      <c r="M71" s="25">
        <v>1.2565847632552973E-2</v>
      </c>
      <c r="N71" s="9">
        <v>6.8715999999999985E-2</v>
      </c>
      <c r="O71" s="9">
        <f t="shared" si="11"/>
        <v>8.1281847632552959E-2</v>
      </c>
      <c r="P71" s="9">
        <f t="shared" si="12"/>
        <v>5.0526553933749135E-2</v>
      </c>
      <c r="Q71" s="102">
        <v>0.59675675675675677</v>
      </c>
      <c r="R71" s="9">
        <f t="shared" si="13"/>
        <v>8.4668591283909328E-2</v>
      </c>
      <c r="S71" s="6"/>
    </row>
    <row r="72" spans="1:34" x14ac:dyDescent="0.2">
      <c r="A72" s="23" t="s">
        <v>1316</v>
      </c>
    </row>
    <row r="74" spans="1:34" x14ac:dyDescent="0.2">
      <c r="A74" t="s">
        <v>41</v>
      </c>
      <c r="B74" s="166" t="s">
        <v>1319</v>
      </c>
      <c r="C74" t="s">
        <v>42</v>
      </c>
      <c r="D74" t="s">
        <v>807</v>
      </c>
      <c r="E74" t="s">
        <v>222</v>
      </c>
      <c r="F74" t="s">
        <v>216</v>
      </c>
      <c r="G74" t="s">
        <v>220</v>
      </c>
      <c r="H74" t="s">
        <v>218</v>
      </c>
      <c r="I74" t="s">
        <v>216</v>
      </c>
      <c r="J74" t="s">
        <v>220</v>
      </c>
      <c r="K74" t="s">
        <v>218</v>
      </c>
      <c r="L74" t="s">
        <v>216</v>
      </c>
      <c r="M74" t="s">
        <v>220</v>
      </c>
      <c r="N74" t="s">
        <v>218</v>
      </c>
      <c r="O74" t="s">
        <v>216</v>
      </c>
      <c r="P74" t="s">
        <v>220</v>
      </c>
      <c r="Q74" t="s">
        <v>218</v>
      </c>
      <c r="R74" t="s">
        <v>216</v>
      </c>
      <c r="S74" t="s">
        <v>220</v>
      </c>
      <c r="T74" t="s">
        <v>218</v>
      </c>
      <c r="U74" t="s">
        <v>216</v>
      </c>
      <c r="V74" t="s">
        <v>220</v>
      </c>
      <c r="W74" t="s">
        <v>218</v>
      </c>
      <c r="X74" t="s">
        <v>221</v>
      </c>
      <c r="Y74" t="s">
        <v>216</v>
      </c>
      <c r="Z74" t="s">
        <v>220</v>
      </c>
      <c r="AA74" t="s">
        <v>218</v>
      </c>
      <c r="AB74" t="s">
        <v>221</v>
      </c>
      <c r="AC74" t="s">
        <v>221</v>
      </c>
      <c r="AD74" t="s">
        <v>216</v>
      </c>
      <c r="AE74" t="s">
        <v>220</v>
      </c>
      <c r="AF74" t="s">
        <v>218</v>
      </c>
      <c r="AG74" t="s">
        <v>221</v>
      </c>
      <c r="AH74" t="s">
        <v>387</v>
      </c>
    </row>
    <row r="75" spans="1:34" x14ac:dyDescent="0.2">
      <c r="B75" s="166" t="s">
        <v>1320</v>
      </c>
      <c r="C75" s="166" t="s">
        <v>1311</v>
      </c>
      <c r="D75" t="s">
        <v>43</v>
      </c>
      <c r="E75" t="s">
        <v>44</v>
      </c>
      <c r="F75" t="s">
        <v>231</v>
      </c>
      <c r="G75" t="s">
        <v>231</v>
      </c>
      <c r="H75" t="s">
        <v>231</v>
      </c>
      <c r="I75" t="s">
        <v>45</v>
      </c>
      <c r="J75" t="s">
        <v>45</v>
      </c>
      <c r="K75" t="s">
        <v>45</v>
      </c>
      <c r="L75" t="s">
        <v>232</v>
      </c>
      <c r="M75" t="s">
        <v>232</v>
      </c>
      <c r="N75" t="s">
        <v>232</v>
      </c>
      <c r="O75" t="s">
        <v>46</v>
      </c>
      <c r="P75" t="s">
        <v>46</v>
      </c>
      <c r="Q75" t="s">
        <v>46</v>
      </c>
      <c r="R75" t="s">
        <v>846</v>
      </c>
      <c r="S75" t="s">
        <v>846</v>
      </c>
      <c r="T75" t="s">
        <v>846</v>
      </c>
      <c r="U75" t="s">
        <v>235</v>
      </c>
      <c r="V75" t="s">
        <v>235</v>
      </c>
      <c r="W75" t="s">
        <v>235</v>
      </c>
      <c r="X75" t="s">
        <v>47</v>
      </c>
      <c r="Y75" t="s">
        <v>48</v>
      </c>
      <c r="Z75" t="s">
        <v>48</v>
      </c>
      <c r="AA75" t="s">
        <v>48</v>
      </c>
      <c r="AB75" t="s">
        <v>48</v>
      </c>
      <c r="AC75" t="s">
        <v>49</v>
      </c>
      <c r="AD75" t="s">
        <v>50</v>
      </c>
      <c r="AE75" t="s">
        <v>50</v>
      </c>
      <c r="AF75" t="s">
        <v>50</v>
      </c>
      <c r="AG75" t="s">
        <v>50</v>
      </c>
    </row>
    <row r="76" spans="1:34" x14ac:dyDescent="0.2">
      <c r="A76">
        <v>7</v>
      </c>
      <c r="B76">
        <v>1</v>
      </c>
      <c r="C76">
        <v>3.9</v>
      </c>
      <c r="D76">
        <v>18.399999999999999</v>
      </c>
      <c r="E76">
        <v>5.7</v>
      </c>
      <c r="F76">
        <v>0.59</v>
      </c>
      <c r="G76">
        <v>0.68</v>
      </c>
      <c r="H76">
        <v>0.27</v>
      </c>
      <c r="I76">
        <v>-29.28</v>
      </c>
      <c r="J76">
        <v>-28.39</v>
      </c>
      <c r="K76">
        <v>-28.67</v>
      </c>
      <c r="L76">
        <v>42.369</v>
      </c>
      <c r="M76">
        <v>40.921999999999997</v>
      </c>
      <c r="N76">
        <v>44.393000000000001</v>
      </c>
      <c r="O76">
        <v>9.2969600000000003</v>
      </c>
      <c r="P76">
        <v>9.3061699999999998</v>
      </c>
      <c r="Q76">
        <v>9.0340399999999992</v>
      </c>
      <c r="R76">
        <v>3.0129999999999999</v>
      </c>
      <c r="S76">
        <v>3.12</v>
      </c>
      <c r="T76">
        <v>2.8519999999999999</v>
      </c>
      <c r="U76">
        <v>1.7776699999999999E-2</v>
      </c>
      <c r="V76">
        <v>2.1216000000000002E-2</v>
      </c>
      <c r="W76">
        <v>7.7004000000000005E-3</v>
      </c>
      <c r="X76">
        <v>4.6693100000000008E-2</v>
      </c>
      <c r="Y76">
        <v>3.7916949971830982E-3</v>
      </c>
      <c r="Z76">
        <v>4.5080825070422555E-3</v>
      </c>
      <c r="AA76">
        <v>1.8206836605633814E-3</v>
      </c>
      <c r="AB76">
        <v>1.0120461164788735E-2</v>
      </c>
      <c r="AC76">
        <v>3.6572638835211273E-2</v>
      </c>
      <c r="AD76">
        <v>0.24997709999999998</v>
      </c>
      <c r="AE76">
        <v>0.27826960000000001</v>
      </c>
      <c r="AF76">
        <v>0.11986110000000001</v>
      </c>
      <c r="AG76">
        <v>0.64810780000000001</v>
      </c>
      <c r="AH76">
        <v>13.880162165287803</v>
      </c>
    </row>
    <row r="77" spans="1:34" x14ac:dyDescent="0.2">
      <c r="A77">
        <v>9</v>
      </c>
      <c r="B77">
        <v>1</v>
      </c>
      <c r="C77">
        <v>3.3</v>
      </c>
      <c r="D77">
        <v>20.7</v>
      </c>
      <c r="E77">
        <v>4.01</v>
      </c>
      <c r="F77">
        <v>0.49</v>
      </c>
      <c r="G77">
        <v>0.3</v>
      </c>
      <c r="H77">
        <v>0.21</v>
      </c>
      <c r="I77">
        <v>-29.96</v>
      </c>
      <c r="J77">
        <v>-28.96</v>
      </c>
      <c r="K77">
        <v>-29.08</v>
      </c>
      <c r="L77">
        <v>41.695</v>
      </c>
      <c r="M77">
        <v>43.335000000000001</v>
      </c>
      <c r="N77">
        <v>44.073</v>
      </c>
      <c r="O77">
        <v>9.4120799999999996</v>
      </c>
      <c r="P77">
        <v>9.4393100000000008</v>
      </c>
      <c r="Q77">
        <v>9.3581299999999992</v>
      </c>
      <c r="R77">
        <v>3.76</v>
      </c>
      <c r="S77">
        <v>3.56</v>
      </c>
      <c r="T77">
        <v>3.52</v>
      </c>
      <c r="U77">
        <v>1.8423999999999999E-2</v>
      </c>
      <c r="V77">
        <v>1.068E-2</v>
      </c>
      <c r="W77">
        <v>7.3919999999999993E-3</v>
      </c>
      <c r="X77">
        <v>3.6496000000000001E-2</v>
      </c>
      <c r="Y77">
        <v>3.743056169014086E-3</v>
      </c>
      <c r="Z77">
        <v>2.144169823943662E-3</v>
      </c>
      <c r="AA77">
        <v>1.5368787887323949E-3</v>
      </c>
      <c r="AB77">
        <v>7.4241047816901431E-3</v>
      </c>
      <c r="AC77">
        <v>2.9071895218309857E-2</v>
      </c>
      <c r="AD77">
        <v>0.2043055</v>
      </c>
      <c r="AE77">
        <v>0.13000500000000001</v>
      </c>
      <c r="AF77">
        <v>9.2553299999999991E-2</v>
      </c>
      <c r="AG77">
        <v>0.42686380000000002</v>
      </c>
      <c r="AH77">
        <v>11.696180403331873</v>
      </c>
    </row>
    <row r="78" spans="1:34" x14ac:dyDescent="0.2">
      <c r="A78">
        <v>12</v>
      </c>
      <c r="B78">
        <v>1</v>
      </c>
      <c r="C78">
        <v>5.65</v>
      </c>
      <c r="D78">
        <v>31.4</v>
      </c>
      <c r="E78">
        <v>15.19</v>
      </c>
      <c r="F78">
        <v>1.78</v>
      </c>
      <c r="G78">
        <v>1.72</v>
      </c>
      <c r="H78">
        <v>0.62</v>
      </c>
      <c r="I78">
        <v>-29.15</v>
      </c>
      <c r="J78">
        <v>-27.94</v>
      </c>
      <c r="K78">
        <v>-28.31</v>
      </c>
      <c r="L78">
        <v>42.04</v>
      </c>
      <c r="M78">
        <v>42.183999999999997</v>
      </c>
      <c r="N78">
        <v>45.518999999999998</v>
      </c>
      <c r="O78">
        <v>8.9302100000000006</v>
      </c>
      <c r="P78">
        <v>9.05715</v>
      </c>
      <c r="Q78">
        <v>8.7052899999999998</v>
      </c>
      <c r="R78">
        <v>2.7610000000000001</v>
      </c>
      <c r="S78">
        <v>1.9139999999999999</v>
      </c>
      <c r="T78">
        <v>2.113</v>
      </c>
      <c r="U78">
        <v>4.9145799999999996E-2</v>
      </c>
      <c r="V78">
        <v>3.29208E-2</v>
      </c>
      <c r="W78">
        <v>1.31006E-2</v>
      </c>
      <c r="X78">
        <v>9.5167199999999993E-2</v>
      </c>
      <c r="Y78">
        <v>1.2069230755457743E-2</v>
      </c>
      <c r="Z78">
        <v>7.7168267852112688E-3</v>
      </c>
      <c r="AA78">
        <v>3.47662938609155E-3</v>
      </c>
      <c r="AB78">
        <v>2.3262686926760562E-2</v>
      </c>
      <c r="AC78">
        <v>7.1904513073239432E-2</v>
      </c>
      <c r="AD78">
        <v>0.74831199999999998</v>
      </c>
      <c r="AE78">
        <v>0.7255647999999999</v>
      </c>
      <c r="AF78">
        <v>0.28221779999999996</v>
      </c>
      <c r="AG78">
        <v>1.7560945999999997</v>
      </c>
      <c r="AH78">
        <v>18.45272951184862</v>
      </c>
    </row>
    <row r="79" spans="1:34" x14ac:dyDescent="0.2">
      <c r="A79">
        <v>15</v>
      </c>
      <c r="B79">
        <v>1</v>
      </c>
      <c r="C79">
        <v>3.45</v>
      </c>
      <c r="D79">
        <v>15.8</v>
      </c>
      <c r="E79">
        <v>4.12</v>
      </c>
      <c r="F79">
        <v>0.35</v>
      </c>
      <c r="G79">
        <v>0.42</v>
      </c>
      <c r="H79">
        <v>0.22</v>
      </c>
      <c r="I79">
        <v>-29.2</v>
      </c>
      <c r="J79">
        <v>-28.83</v>
      </c>
      <c r="K79">
        <v>-28.67</v>
      </c>
      <c r="L79">
        <v>40.82</v>
      </c>
      <c r="M79">
        <v>43.292000000000002</v>
      </c>
      <c r="N79">
        <v>41.67</v>
      </c>
      <c r="O79">
        <v>9.4554600000000004</v>
      </c>
      <c r="P79">
        <v>9.4387399999999992</v>
      </c>
      <c r="Q79">
        <v>9.2591800000000006</v>
      </c>
      <c r="R79">
        <v>3.8839999999999999</v>
      </c>
      <c r="S79">
        <v>3.4340000000000002</v>
      </c>
      <c r="T79">
        <v>3.113</v>
      </c>
      <c r="U79">
        <v>1.3594E-2</v>
      </c>
      <c r="V79">
        <v>1.44228E-2</v>
      </c>
      <c r="W79">
        <v>6.8485999999999998E-3</v>
      </c>
      <c r="X79">
        <v>3.4865400000000005E-2</v>
      </c>
      <c r="Y79">
        <v>2.7098729542253523E-3</v>
      </c>
      <c r="Z79">
        <v>2.8963166133802831E-3</v>
      </c>
      <c r="AA79">
        <v>1.4835538602112673E-3</v>
      </c>
      <c r="AB79">
        <v>7.0897434278169025E-3</v>
      </c>
      <c r="AC79">
        <v>2.7775656572183102E-2</v>
      </c>
      <c r="AD79">
        <v>0.14287</v>
      </c>
      <c r="AE79">
        <v>0.1818264</v>
      </c>
      <c r="AF79">
        <v>9.1674000000000005E-2</v>
      </c>
      <c r="AG79">
        <v>0.41637040000000003</v>
      </c>
      <c r="AH79">
        <v>11.942223522460662</v>
      </c>
    </row>
    <row r="80" spans="1:34" x14ac:dyDescent="0.2">
      <c r="A80">
        <v>16</v>
      </c>
      <c r="B80">
        <v>1</v>
      </c>
      <c r="C80">
        <v>2.9</v>
      </c>
      <c r="D80">
        <v>18.8</v>
      </c>
      <c r="E80">
        <v>1.99</v>
      </c>
      <c r="F80">
        <v>0.26</v>
      </c>
      <c r="G80">
        <v>0.06</v>
      </c>
      <c r="H80">
        <v>0.1800000000000006</v>
      </c>
      <c r="I80">
        <v>-29.4</v>
      </c>
      <c r="J80">
        <v>-29.11</v>
      </c>
      <c r="K80">
        <v>-28.59</v>
      </c>
      <c r="L80">
        <v>40.747999999999998</v>
      </c>
      <c r="M80">
        <v>45.765000000000001</v>
      </c>
      <c r="N80">
        <v>42.597000000000001</v>
      </c>
      <c r="O80">
        <v>8.9632299999999994</v>
      </c>
      <c r="P80">
        <v>8.95261</v>
      </c>
      <c r="Q80">
        <v>8.7305899999999994</v>
      </c>
      <c r="R80">
        <v>3.69</v>
      </c>
      <c r="S80">
        <v>3.1509999999999998</v>
      </c>
      <c r="T80">
        <v>3.0830000000000002</v>
      </c>
      <c r="U80">
        <v>9.5940000000000001E-3</v>
      </c>
      <c r="V80">
        <v>1.8905999999999999E-3</v>
      </c>
      <c r="W80">
        <v>5.5494000000000186E-3</v>
      </c>
      <c r="X80">
        <v>1.7034000000000018E-2</v>
      </c>
      <c r="Y80">
        <v>2.3282087482394374E-3</v>
      </c>
      <c r="Z80">
        <v>4.605658040492958E-4</v>
      </c>
      <c r="AA80">
        <v>1.4603373110915546E-3</v>
      </c>
      <c r="AB80">
        <v>4.2491118633802881E-3</v>
      </c>
      <c r="AC80">
        <v>1.2784888136619731E-2</v>
      </c>
      <c r="AD80">
        <v>0.10594479999999999</v>
      </c>
      <c r="AE80">
        <v>2.7458999999999997E-2</v>
      </c>
      <c r="AF80">
        <v>7.6674600000000259E-2</v>
      </c>
      <c r="AG80">
        <v>0.21007840000000025</v>
      </c>
      <c r="AH80">
        <v>12.332887166842786</v>
      </c>
    </row>
    <row r="81" spans="1:34" x14ac:dyDescent="0.2">
      <c r="A81">
        <v>26</v>
      </c>
      <c r="B81">
        <v>1</v>
      </c>
      <c r="C81">
        <v>4.55</v>
      </c>
      <c r="D81">
        <v>36.200000000000003</v>
      </c>
      <c r="E81">
        <v>8.93</v>
      </c>
      <c r="F81">
        <v>1.33</v>
      </c>
      <c r="G81">
        <v>0.7</v>
      </c>
      <c r="H81">
        <v>0.59</v>
      </c>
      <c r="I81">
        <v>-28.11</v>
      </c>
      <c r="J81">
        <v>-27.58</v>
      </c>
      <c r="K81">
        <v>-27.83</v>
      </c>
      <c r="L81">
        <v>44.57</v>
      </c>
      <c r="M81">
        <v>40.792000000000002</v>
      </c>
      <c r="N81">
        <v>40.93</v>
      </c>
      <c r="O81">
        <v>9.2732399999999995</v>
      </c>
      <c r="P81">
        <v>9.2105899999999998</v>
      </c>
      <c r="Q81">
        <v>8.9529200000000007</v>
      </c>
      <c r="R81">
        <v>3.2879999999999998</v>
      </c>
      <c r="S81">
        <v>3.0640000000000001</v>
      </c>
      <c r="T81">
        <v>2.3679999999999999</v>
      </c>
      <c r="U81">
        <v>4.3730399999999996E-2</v>
      </c>
      <c r="V81">
        <v>2.1448000000000002E-2</v>
      </c>
      <c r="W81">
        <v>1.39712E-2</v>
      </c>
      <c r="X81">
        <v>7.9149600000000001E-2</v>
      </c>
      <c r="Y81">
        <v>9.4188198507042277E-3</v>
      </c>
      <c r="Z81">
        <v>4.7378367676056349E-3</v>
      </c>
      <c r="AA81">
        <v>3.4031186704225349E-3</v>
      </c>
      <c r="AB81">
        <v>1.7559775288732395E-2</v>
      </c>
      <c r="AC81">
        <v>6.1589824711267602E-2</v>
      </c>
      <c r="AD81">
        <v>0.592781</v>
      </c>
      <c r="AE81">
        <v>0.28554399999999996</v>
      </c>
      <c r="AF81">
        <v>0.24148699999999998</v>
      </c>
      <c r="AG81">
        <v>1.119812</v>
      </c>
      <c r="AH81">
        <v>14.148043704579683</v>
      </c>
    </row>
    <row r="82" spans="1:34" x14ac:dyDescent="0.2">
      <c r="A82">
        <v>27</v>
      </c>
      <c r="B82">
        <v>1</v>
      </c>
      <c r="C82">
        <v>6.05</v>
      </c>
      <c r="D82">
        <v>35.9</v>
      </c>
      <c r="E82">
        <v>15.56</v>
      </c>
      <c r="F82">
        <v>1.95</v>
      </c>
      <c r="G82">
        <v>1.65</v>
      </c>
      <c r="H82">
        <v>0.77</v>
      </c>
      <c r="I82">
        <v>-28.83</v>
      </c>
      <c r="J82">
        <v>-27.87</v>
      </c>
      <c r="K82">
        <v>-28.15</v>
      </c>
      <c r="L82">
        <v>44.136000000000003</v>
      </c>
      <c r="M82">
        <v>42.807000000000002</v>
      </c>
      <c r="N82">
        <v>41.865000000000002</v>
      </c>
      <c r="O82">
        <v>9.0608199999999997</v>
      </c>
      <c r="P82">
        <v>9.1281800000000004</v>
      </c>
      <c r="Q82">
        <v>8.7658199999999997</v>
      </c>
      <c r="R82">
        <v>2.8</v>
      </c>
      <c r="S82">
        <v>2.1379999999999999</v>
      </c>
      <c r="T82">
        <v>2.1739999999999999</v>
      </c>
      <c r="U82">
        <v>5.4600000000000003E-2</v>
      </c>
      <c r="V82">
        <v>3.5276999999999996E-2</v>
      </c>
      <c r="W82">
        <v>1.6739799999999999E-2</v>
      </c>
      <c r="X82">
        <v>0.1066168</v>
      </c>
      <c r="Y82">
        <v>1.2780917957746484E-2</v>
      </c>
      <c r="Z82">
        <v>8.0485593433098582E-3</v>
      </c>
      <c r="AA82">
        <v>4.3532026728873244E-3</v>
      </c>
      <c r="AB82">
        <v>2.5182679973943668E-2</v>
      </c>
      <c r="AC82">
        <v>8.1434120026056322E-2</v>
      </c>
      <c r="AD82">
        <v>0.86065200000000008</v>
      </c>
      <c r="AE82">
        <v>0.7063155000000001</v>
      </c>
      <c r="AF82">
        <v>0.32236049999999999</v>
      </c>
      <c r="AG82">
        <v>1.8893280000000001</v>
      </c>
      <c r="AH82">
        <v>17.720734443352267</v>
      </c>
    </row>
    <row r="83" spans="1:34" x14ac:dyDescent="0.2">
      <c r="A83">
        <v>29</v>
      </c>
      <c r="B83">
        <v>1</v>
      </c>
      <c r="C83">
        <v>5.2</v>
      </c>
      <c r="D83">
        <v>35.4</v>
      </c>
      <c r="E83">
        <v>12.5</v>
      </c>
      <c r="F83">
        <v>1.54</v>
      </c>
      <c r="G83">
        <v>1.61</v>
      </c>
      <c r="H83">
        <v>0.76000000000000068</v>
      </c>
      <c r="I83">
        <v>-28.57</v>
      </c>
      <c r="J83">
        <v>-27.51</v>
      </c>
      <c r="K83">
        <v>-27.66</v>
      </c>
      <c r="L83">
        <v>45.243000000000002</v>
      </c>
      <c r="M83">
        <v>43.26</v>
      </c>
      <c r="N83">
        <v>41.581000000000003</v>
      </c>
      <c r="O83">
        <v>9.1686300000000003</v>
      </c>
      <c r="P83">
        <v>9.0414700000000003</v>
      </c>
      <c r="Q83">
        <v>8.9248799999999999</v>
      </c>
      <c r="R83">
        <v>2.46</v>
      </c>
      <c r="S83">
        <v>2.7490000000000001</v>
      </c>
      <c r="T83">
        <v>2.4049999999999998</v>
      </c>
      <c r="U83">
        <v>3.7884000000000001E-2</v>
      </c>
      <c r="V83">
        <v>4.4258900000000011E-2</v>
      </c>
      <c r="W83">
        <v>1.8278000000000013E-2</v>
      </c>
      <c r="X83">
        <v>0.10042090000000004</v>
      </c>
      <c r="Y83">
        <v>8.5084596021126769E-3</v>
      </c>
      <c r="Z83">
        <v>1.0435633047271129E-2</v>
      </c>
      <c r="AA83">
        <v>4.4972890281690181E-3</v>
      </c>
      <c r="AB83">
        <v>2.3441381677552824E-2</v>
      </c>
      <c r="AC83">
        <v>7.6979518322447205E-2</v>
      </c>
      <c r="AD83">
        <v>0.69674220000000009</v>
      </c>
      <c r="AE83">
        <v>0.69648600000000005</v>
      </c>
      <c r="AF83">
        <v>0.31601560000000029</v>
      </c>
      <c r="AG83">
        <v>1.7092438000000005</v>
      </c>
      <c r="AH83">
        <v>17.020797463476228</v>
      </c>
    </row>
    <row r="84" spans="1:34" x14ac:dyDescent="0.2">
      <c r="A84">
        <v>31</v>
      </c>
      <c r="B84">
        <v>1</v>
      </c>
      <c r="C84">
        <v>3.9</v>
      </c>
      <c r="D84">
        <v>15.5</v>
      </c>
      <c r="E84">
        <v>4.3499999999999996</v>
      </c>
      <c r="F84">
        <v>0.45</v>
      </c>
      <c r="G84">
        <v>0.21</v>
      </c>
      <c r="H84">
        <v>0.3199999999999994</v>
      </c>
      <c r="I84">
        <v>-29.35</v>
      </c>
      <c r="J84">
        <v>-28.13</v>
      </c>
      <c r="K84">
        <v>-28.35</v>
      </c>
      <c r="L84">
        <v>41.683999999999997</v>
      </c>
      <c r="M84">
        <v>40.691000000000003</v>
      </c>
      <c r="N84">
        <v>40.118000000000002</v>
      </c>
      <c r="O84">
        <v>9.3992400000000007</v>
      </c>
      <c r="P84">
        <v>9.3679900000000007</v>
      </c>
      <c r="Q84">
        <v>9.2151899999999998</v>
      </c>
      <c r="R84">
        <v>4.0330000000000004</v>
      </c>
      <c r="S84">
        <v>3.6</v>
      </c>
      <c r="T84">
        <v>2.78</v>
      </c>
      <c r="U84">
        <v>1.8148500000000001E-2</v>
      </c>
      <c r="V84">
        <v>7.5599999999999999E-3</v>
      </c>
      <c r="W84">
        <v>8.895999999999982E-3</v>
      </c>
      <c r="X84">
        <v>3.4604499999999982E-2</v>
      </c>
      <c r="Y84">
        <v>3.7075979630281689E-3</v>
      </c>
      <c r="Z84">
        <v>1.5652460915492957E-3</v>
      </c>
      <c r="AA84">
        <v>1.9615131830985882E-3</v>
      </c>
      <c r="AB84">
        <v>7.2343572376760527E-3</v>
      </c>
      <c r="AC84">
        <v>2.737014276232393E-2</v>
      </c>
      <c r="AD84">
        <v>0.18757799999999999</v>
      </c>
      <c r="AE84">
        <v>8.5451100000000016E-2</v>
      </c>
      <c r="AF84">
        <v>0.12837759999999976</v>
      </c>
      <c r="AG84">
        <v>0.40140669999999978</v>
      </c>
      <c r="AH84">
        <v>11.599841061133667</v>
      </c>
    </row>
    <row r="85" spans="1:34" x14ac:dyDescent="0.2">
      <c r="A85">
        <v>41</v>
      </c>
      <c r="B85">
        <v>1</v>
      </c>
      <c r="C85">
        <v>5.0999999999999996</v>
      </c>
      <c r="D85">
        <v>36.9</v>
      </c>
      <c r="E85">
        <v>15.59</v>
      </c>
      <c r="F85">
        <v>1.78</v>
      </c>
      <c r="G85">
        <v>1.63</v>
      </c>
      <c r="H85">
        <v>1.17</v>
      </c>
      <c r="I85">
        <v>-28.9</v>
      </c>
      <c r="J85">
        <v>-28.11</v>
      </c>
      <c r="K85">
        <v>-28.01</v>
      </c>
      <c r="L85">
        <v>46.116</v>
      </c>
      <c r="M85">
        <v>42.253</v>
      </c>
      <c r="N85">
        <v>41.222999999999999</v>
      </c>
      <c r="O85">
        <v>9.1569900000000004</v>
      </c>
      <c r="P85">
        <v>9.0531199999999998</v>
      </c>
      <c r="Q85">
        <v>9.0091300000000007</v>
      </c>
      <c r="R85">
        <v>2.3849999999999998</v>
      </c>
      <c r="S85">
        <v>2.2320000000000002</v>
      </c>
      <c r="T85">
        <v>2.0369999999999999</v>
      </c>
      <c r="U85">
        <v>4.2452999999999991E-2</v>
      </c>
      <c r="V85">
        <v>3.63816E-2</v>
      </c>
      <c r="W85">
        <v>2.3832899999999997E-2</v>
      </c>
      <c r="X85">
        <v>0.10266749999999999</v>
      </c>
      <c r="Y85">
        <v>9.5781217896126741E-3</v>
      </c>
      <c r="Z85">
        <v>8.5409649126760578E-3</v>
      </c>
      <c r="AA85">
        <v>5.6873145794894353E-3</v>
      </c>
      <c r="AB85">
        <v>2.3806401281778168E-2</v>
      </c>
      <c r="AC85">
        <v>7.8861098718221834E-2</v>
      </c>
      <c r="AD85">
        <v>0.82086479999999995</v>
      </c>
      <c r="AE85">
        <v>0.68872389999999994</v>
      </c>
      <c r="AF85">
        <v>0.48230909999999994</v>
      </c>
      <c r="AG85">
        <v>1.9918977999999998</v>
      </c>
      <c r="AH85">
        <v>19.401444468794896</v>
      </c>
    </row>
    <row r="87" spans="1:34" x14ac:dyDescent="0.2">
      <c r="B87" s="166" t="s">
        <v>1312</v>
      </c>
    </row>
    <row r="88" spans="1:34" x14ac:dyDescent="0.2">
      <c r="B88" s="166" t="s">
        <v>1313</v>
      </c>
    </row>
    <row r="89" spans="1:34" x14ac:dyDescent="0.2">
      <c r="B89" s="166" t="s">
        <v>1314</v>
      </c>
    </row>
    <row r="90" spans="1:34" x14ac:dyDescent="0.2">
      <c r="B90" s="166" t="s">
        <v>1315</v>
      </c>
    </row>
    <row r="91" spans="1:34" x14ac:dyDescent="0.2">
      <c r="B91" s="166" t="s">
        <v>1317</v>
      </c>
    </row>
    <row r="92" spans="1:34" x14ac:dyDescent="0.2">
      <c r="B92" s="166" t="s">
        <v>1318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00"/>
  <sheetViews>
    <sheetView topLeftCell="A70" workbookViewId="0">
      <selection activeCell="B122" sqref="B122"/>
    </sheetView>
  </sheetViews>
  <sheetFormatPr baseColWidth="10" defaultRowHeight="12.75" x14ac:dyDescent="0.2"/>
  <cols>
    <col min="1" max="1" width="15.85546875" customWidth="1"/>
    <col min="2" max="2" width="18" customWidth="1"/>
    <col min="3" max="3" width="18.140625" bestFit="1" customWidth="1"/>
    <col min="4" max="4" width="18.140625" customWidth="1"/>
    <col min="5" max="7" width="10" bestFit="1" customWidth="1"/>
    <col min="8" max="8" width="11.28515625" customWidth="1"/>
    <col min="9" max="9" width="10" bestFit="1" customWidth="1"/>
    <col min="10" max="10" width="12.140625" bestFit="1" customWidth="1"/>
    <col min="11" max="11" width="6" bestFit="1" customWidth="1"/>
    <col min="12" max="14" width="10.42578125" bestFit="1" customWidth="1"/>
    <col min="15" max="15" width="11.140625" bestFit="1" customWidth="1"/>
    <col min="16" max="16" width="11.5703125" bestFit="1" customWidth="1"/>
    <col min="17" max="17" width="10.28515625" customWidth="1"/>
    <col min="18" max="18" width="10" bestFit="1" customWidth="1"/>
    <col min="19" max="19" width="10.28515625" bestFit="1" customWidth="1"/>
    <col min="20" max="20" width="11.140625" bestFit="1" customWidth="1"/>
    <col min="21" max="21" width="12" bestFit="1" customWidth="1"/>
    <col min="22" max="22" width="12.7109375" bestFit="1" customWidth="1"/>
    <col min="23" max="23" width="13.85546875" customWidth="1"/>
    <col min="24" max="25" width="10" bestFit="1" customWidth="1"/>
    <col min="26" max="26" width="10.28515625" bestFit="1" customWidth="1"/>
    <col min="28" max="28" width="12.42578125" customWidth="1"/>
    <col min="29" max="29" width="8.28515625" bestFit="1" customWidth="1"/>
    <col min="30" max="30" width="12" bestFit="1" customWidth="1"/>
    <col min="31" max="31" width="9.140625" bestFit="1" customWidth="1"/>
    <col min="32" max="32" width="9.85546875" bestFit="1" customWidth="1"/>
    <col min="36" max="41" width="10" bestFit="1" customWidth="1"/>
    <col min="42" max="42" width="10.28515625" bestFit="1" customWidth="1"/>
    <col min="43" max="44" width="12" bestFit="1" customWidth="1"/>
    <col min="45" max="47" width="10" bestFit="1" customWidth="1"/>
    <col min="48" max="48" width="12" bestFit="1" customWidth="1"/>
    <col min="49" max="50" width="10" bestFit="1" customWidth="1"/>
    <col min="51" max="51" width="9.140625" bestFit="1" customWidth="1"/>
    <col min="52" max="52" width="12" bestFit="1" customWidth="1"/>
    <col min="70" max="72" width="12" bestFit="1" customWidth="1"/>
    <col min="73" max="73" width="11.7109375" customWidth="1"/>
    <col min="75" max="75" width="9" bestFit="1" customWidth="1"/>
    <col min="76" max="76" width="12" bestFit="1" customWidth="1"/>
    <col min="77" max="77" width="9.7109375" bestFit="1" customWidth="1"/>
    <col min="78" max="78" width="11.28515625" bestFit="1" customWidth="1"/>
    <col min="80" max="80" width="12.85546875" bestFit="1" customWidth="1"/>
    <col min="81" max="81" width="12.5703125" customWidth="1"/>
    <col min="82" max="83" width="16.140625" bestFit="1" customWidth="1"/>
    <col min="84" max="84" width="14" bestFit="1" customWidth="1"/>
    <col min="85" max="85" width="23.42578125" bestFit="1" customWidth="1"/>
  </cols>
  <sheetData>
    <row r="1" spans="2:86" x14ac:dyDescent="0.2">
      <c r="C1" t="s">
        <v>214</v>
      </c>
      <c r="D1" t="s">
        <v>215</v>
      </c>
      <c r="E1" t="s">
        <v>216</v>
      </c>
      <c r="F1" t="s">
        <v>217</v>
      </c>
      <c r="G1" t="s">
        <v>218</v>
      </c>
      <c r="H1" t="s">
        <v>219</v>
      </c>
      <c r="I1" t="s">
        <v>220</v>
      </c>
      <c r="J1" t="s">
        <v>221</v>
      </c>
      <c r="K1" t="s">
        <v>222</v>
      </c>
      <c r="L1" t="s">
        <v>222</v>
      </c>
      <c r="M1" t="s">
        <v>214</v>
      </c>
      <c r="N1" t="s">
        <v>215</v>
      </c>
      <c r="O1" t="s">
        <v>216</v>
      </c>
      <c r="P1" t="s">
        <v>223</v>
      </c>
      <c r="Q1" s="132" t="s">
        <v>224</v>
      </c>
      <c r="R1" t="s">
        <v>219</v>
      </c>
      <c r="S1" t="s">
        <v>225</v>
      </c>
      <c r="T1" t="s">
        <v>221</v>
      </c>
      <c r="U1" t="s">
        <v>214</v>
      </c>
      <c r="V1" t="s">
        <v>215</v>
      </c>
      <c r="W1" t="s">
        <v>216</v>
      </c>
      <c r="X1" t="s">
        <v>223</v>
      </c>
      <c r="Y1" t="s">
        <v>224</v>
      </c>
      <c r="Z1" t="s">
        <v>219</v>
      </c>
      <c r="AA1" t="s">
        <v>225</v>
      </c>
      <c r="AB1" t="s">
        <v>221</v>
      </c>
      <c r="AC1" t="s">
        <v>214</v>
      </c>
      <c r="AD1" t="s">
        <v>215</v>
      </c>
      <c r="AE1" t="s">
        <v>216</v>
      </c>
      <c r="AF1" t="s">
        <v>223</v>
      </c>
      <c r="AG1" t="s">
        <v>224</v>
      </c>
      <c r="AH1" t="s">
        <v>219</v>
      </c>
      <c r="AI1" t="s">
        <v>225</v>
      </c>
      <c r="AJ1" t="s">
        <v>221</v>
      </c>
      <c r="AK1" s="39" t="s">
        <v>214</v>
      </c>
      <c r="AL1" s="39" t="s">
        <v>215</v>
      </c>
      <c r="AM1" s="39" t="s">
        <v>216</v>
      </c>
      <c r="AN1" s="39" t="s">
        <v>223</v>
      </c>
      <c r="AO1" s="39" t="s">
        <v>224</v>
      </c>
      <c r="AP1" t="s">
        <v>219</v>
      </c>
      <c r="AQ1" s="39" t="s">
        <v>225</v>
      </c>
      <c r="AR1" s="62" t="s">
        <v>462</v>
      </c>
      <c r="AS1" t="s">
        <v>221</v>
      </c>
      <c r="AT1" s="40" t="s">
        <v>214</v>
      </c>
      <c r="AU1" s="40" t="s">
        <v>215</v>
      </c>
      <c r="AV1" s="40" t="s">
        <v>216</v>
      </c>
      <c r="AW1" s="40" t="s">
        <v>223</v>
      </c>
      <c r="AX1" s="40" t="s">
        <v>224</v>
      </c>
      <c r="AY1" t="s">
        <v>219</v>
      </c>
      <c r="AZ1" s="40" t="s">
        <v>225</v>
      </c>
      <c r="BA1" t="s">
        <v>221</v>
      </c>
      <c r="BB1" t="s">
        <v>214</v>
      </c>
      <c r="BC1" t="s">
        <v>215</v>
      </c>
      <c r="BD1" t="s">
        <v>216</v>
      </c>
      <c r="BE1" t="s">
        <v>223</v>
      </c>
      <c r="BF1" t="s">
        <v>224</v>
      </c>
      <c r="BG1" t="s">
        <v>219</v>
      </c>
      <c r="BH1" t="s">
        <v>225</v>
      </c>
      <c r="BI1" t="s">
        <v>221</v>
      </c>
      <c r="BJ1" t="s">
        <v>214</v>
      </c>
      <c r="BK1" t="s">
        <v>215</v>
      </c>
      <c r="BL1" t="s">
        <v>216</v>
      </c>
      <c r="BM1" t="s">
        <v>223</v>
      </c>
      <c r="BN1" s="38" t="s">
        <v>224</v>
      </c>
      <c r="BO1" t="s">
        <v>219</v>
      </c>
      <c r="BP1" t="s">
        <v>225</v>
      </c>
      <c r="BQ1" t="s">
        <v>221</v>
      </c>
      <c r="BR1" t="s">
        <v>214</v>
      </c>
      <c r="BS1" t="s">
        <v>215</v>
      </c>
      <c r="BT1" t="s">
        <v>216</v>
      </c>
      <c r="BU1" t="s">
        <v>223</v>
      </c>
      <c r="BV1" s="38" t="s">
        <v>224</v>
      </c>
      <c r="BW1" t="s">
        <v>219</v>
      </c>
      <c r="BX1" t="s">
        <v>225</v>
      </c>
      <c r="BY1" t="s">
        <v>221</v>
      </c>
      <c r="BZ1" t="s">
        <v>221</v>
      </c>
      <c r="CA1" t="s">
        <v>221</v>
      </c>
      <c r="CB1" t="s">
        <v>221</v>
      </c>
      <c r="CC1" t="s">
        <v>221</v>
      </c>
      <c r="CD1" t="s">
        <v>221</v>
      </c>
      <c r="CE1" t="s">
        <v>226</v>
      </c>
      <c r="CF1" t="s">
        <v>227</v>
      </c>
      <c r="CG1" t="s">
        <v>228</v>
      </c>
    </row>
    <row r="2" spans="2:86" x14ac:dyDescent="0.2">
      <c r="C2" t="s">
        <v>222</v>
      </c>
      <c r="D2" t="s">
        <v>222</v>
      </c>
      <c r="E2" t="s">
        <v>222</v>
      </c>
      <c r="F2" t="s">
        <v>222</v>
      </c>
      <c r="G2" t="s">
        <v>222</v>
      </c>
      <c r="H2" t="s">
        <v>222</v>
      </c>
      <c r="I2" t="s">
        <v>222</v>
      </c>
      <c r="J2" t="s">
        <v>222</v>
      </c>
      <c r="K2" t="s">
        <v>229</v>
      </c>
      <c r="L2" t="s">
        <v>230</v>
      </c>
      <c r="M2" t="s">
        <v>231</v>
      </c>
      <c r="N2" t="s">
        <v>231</v>
      </c>
      <c r="O2" t="s">
        <v>231</v>
      </c>
      <c r="P2" t="s">
        <v>231</v>
      </c>
      <c r="Q2" s="132" t="s">
        <v>231</v>
      </c>
      <c r="R2" t="s">
        <v>231</v>
      </c>
      <c r="S2" t="s">
        <v>231</v>
      </c>
      <c r="T2" t="s">
        <v>231</v>
      </c>
      <c r="U2" t="s">
        <v>232</v>
      </c>
      <c r="V2" t="s">
        <v>232</v>
      </c>
      <c r="W2" t="s">
        <v>232</v>
      </c>
      <c r="X2" t="s">
        <v>232</v>
      </c>
      <c r="Y2" t="s">
        <v>232</v>
      </c>
      <c r="Z2" t="s">
        <v>232</v>
      </c>
      <c r="AA2" t="s">
        <v>232</v>
      </c>
      <c r="AB2" t="s">
        <v>232</v>
      </c>
      <c r="AC2" t="s">
        <v>461</v>
      </c>
      <c r="AD2" t="s">
        <v>233</v>
      </c>
      <c r="AE2" t="s">
        <v>233</v>
      </c>
      <c r="AF2" t="s">
        <v>233</v>
      </c>
      <c r="AG2" t="s">
        <v>233</v>
      </c>
      <c r="AH2" t="s">
        <v>233</v>
      </c>
      <c r="AI2" t="s">
        <v>233</v>
      </c>
      <c r="AJ2" t="s">
        <v>233</v>
      </c>
      <c r="AK2" s="39" t="s">
        <v>234</v>
      </c>
      <c r="AL2" s="39" t="s">
        <v>234</v>
      </c>
      <c r="AM2" s="39" t="s">
        <v>234</v>
      </c>
      <c r="AN2" s="39" t="s">
        <v>234</v>
      </c>
      <c r="AO2" s="39" t="s">
        <v>234</v>
      </c>
      <c r="AP2" t="s">
        <v>234</v>
      </c>
      <c r="AQ2" s="39" t="s">
        <v>234</v>
      </c>
      <c r="AR2" t="s">
        <v>234</v>
      </c>
      <c r="AS2" t="s">
        <v>234</v>
      </c>
      <c r="AT2" s="40" t="s">
        <v>235</v>
      </c>
      <c r="AU2" s="40" t="s">
        <v>235</v>
      </c>
      <c r="AV2" s="40" t="s">
        <v>235</v>
      </c>
      <c r="AW2" s="40" t="s">
        <v>235</v>
      </c>
      <c r="AX2" s="40" t="s">
        <v>235</v>
      </c>
      <c r="AY2" t="s">
        <v>235</v>
      </c>
      <c r="AZ2" s="40" t="s">
        <v>235</v>
      </c>
      <c r="BA2" t="s">
        <v>235</v>
      </c>
      <c r="BB2" t="s">
        <v>236</v>
      </c>
      <c r="BC2" t="s">
        <v>236</v>
      </c>
      <c r="BD2" t="s">
        <v>236</v>
      </c>
      <c r="BE2" t="s">
        <v>236</v>
      </c>
      <c r="BF2" t="s">
        <v>236</v>
      </c>
      <c r="BG2" t="s">
        <v>236</v>
      </c>
      <c r="BH2" t="s">
        <v>236</v>
      </c>
      <c r="BI2" t="s">
        <v>236</v>
      </c>
      <c r="BJ2" t="s">
        <v>237</v>
      </c>
      <c r="BK2" t="s">
        <v>237</v>
      </c>
      <c r="BL2" t="s">
        <v>237</v>
      </c>
      <c r="BM2" t="s">
        <v>237</v>
      </c>
      <c r="BN2" s="38" t="s">
        <v>237</v>
      </c>
      <c r="BO2" t="s">
        <v>237</v>
      </c>
      <c r="BP2" t="s">
        <v>237</v>
      </c>
      <c r="BQ2" t="s">
        <v>237</v>
      </c>
      <c r="BR2" t="s">
        <v>238</v>
      </c>
      <c r="BS2" t="s">
        <v>238</v>
      </c>
      <c r="BT2" t="s">
        <v>238</v>
      </c>
      <c r="BU2" t="s">
        <v>238</v>
      </c>
      <c r="BV2" s="38" t="s">
        <v>238</v>
      </c>
      <c r="BW2" t="s">
        <v>238</v>
      </c>
      <c r="BX2" t="s">
        <v>238</v>
      </c>
      <c r="BY2" t="s">
        <v>238</v>
      </c>
      <c r="BZ2" t="s">
        <v>239</v>
      </c>
      <c r="CA2" t="s">
        <v>240</v>
      </c>
      <c r="CB2" t="s">
        <v>241</v>
      </c>
      <c r="CC2" t="s">
        <v>242</v>
      </c>
      <c r="CD2" t="s">
        <v>243</v>
      </c>
    </row>
    <row r="3" spans="2:86" x14ac:dyDescent="0.2">
      <c r="B3" t="s">
        <v>244</v>
      </c>
      <c r="C3">
        <v>10.33</v>
      </c>
      <c r="D3">
        <v>1.95</v>
      </c>
      <c r="E3">
        <v>2.91</v>
      </c>
      <c r="F3">
        <v>1.55</v>
      </c>
      <c r="G3">
        <v>13.81</v>
      </c>
      <c r="I3">
        <v>7.32</v>
      </c>
      <c r="J3">
        <v>37.869999999999997</v>
      </c>
      <c r="K3">
        <v>13.22</v>
      </c>
      <c r="L3">
        <v>24.65</v>
      </c>
      <c r="M3">
        <v>2.58</v>
      </c>
      <c r="N3">
        <v>0.52</v>
      </c>
      <c r="O3">
        <v>2.1800000000000002</v>
      </c>
      <c r="P3">
        <v>0.25</v>
      </c>
      <c r="Q3" s="132">
        <v>0.96</v>
      </c>
      <c r="S3">
        <v>2.08</v>
      </c>
      <c r="T3">
        <v>8.57</v>
      </c>
      <c r="U3">
        <v>0.40808581395348842</v>
      </c>
      <c r="V3">
        <v>0.42513000000000001</v>
      </c>
      <c r="W3">
        <v>0.42497000000000001</v>
      </c>
      <c r="X3">
        <v>0.45785999999999999</v>
      </c>
      <c r="Y3">
        <v>0.39212000000000002</v>
      </c>
      <c r="Z3">
        <v>0.39</v>
      </c>
      <c r="AA3">
        <v>0.44133</v>
      </c>
      <c r="AB3">
        <v>0.42114704784130685</v>
      </c>
      <c r="AC3">
        <v>3.499E-2</v>
      </c>
      <c r="AD3">
        <v>2.1749999999999999E-2</v>
      </c>
      <c r="AE3">
        <v>2.125717171717172E-2</v>
      </c>
      <c r="AF3">
        <v>6.8059999999999996E-2</v>
      </c>
      <c r="AG3">
        <v>2.0499999999999997E-2</v>
      </c>
      <c r="AH3">
        <v>1.9699999999999999E-2</v>
      </c>
      <c r="AI3">
        <v>2.2250000000000002E-2</v>
      </c>
      <c r="AJ3">
        <v>2.6942804474146365E-2</v>
      </c>
      <c r="AK3" s="132">
        <v>1.0528614000000001</v>
      </c>
      <c r="AL3" s="132">
        <v>0.22106759999999984</v>
      </c>
      <c r="AM3" s="132">
        <v>0.92643459999999989</v>
      </c>
      <c r="AN3" s="132">
        <v>0.114465</v>
      </c>
      <c r="AO3" s="132">
        <v>0.37643520000000003</v>
      </c>
      <c r="AP3" s="132"/>
      <c r="AQ3" s="132">
        <v>0.91796640000000007</v>
      </c>
      <c r="AR3">
        <v>1.8579773250489531</v>
      </c>
      <c r="AS3">
        <v>5.4672075250489529</v>
      </c>
      <c r="AT3" s="132">
        <v>9.0274199999999999E-2</v>
      </c>
      <c r="AU3" s="132">
        <v>1.130999999999999E-2</v>
      </c>
      <c r="AV3" s="132">
        <v>4.6340634343434342E-2</v>
      </c>
      <c r="AW3" s="132">
        <v>1.7014999999999999E-2</v>
      </c>
      <c r="AX3" s="132">
        <v>1.9679999999999996E-2</v>
      </c>
      <c r="AY3" s="132"/>
      <c r="AZ3" s="132">
        <v>4.6280000000000009E-2</v>
      </c>
      <c r="BA3">
        <v>0.23089983434343436</v>
      </c>
      <c r="BB3">
        <v>1.0203206690355944</v>
      </c>
      <c r="BC3">
        <v>0.20261176135240552</v>
      </c>
      <c r="BD3">
        <v>0.61007344790637175</v>
      </c>
      <c r="BE3">
        <v>0.10205098049414824</v>
      </c>
      <c r="BF3">
        <v>0.16506365336801035</v>
      </c>
      <c r="BH3">
        <v>0.36599284556566974</v>
      </c>
      <c r="BI3">
        <v>2.4661133577221999</v>
      </c>
      <c r="BJ3">
        <v>5.4917946049731534E-2</v>
      </c>
      <c r="BK3">
        <v>7.8917359395973084E-3</v>
      </c>
      <c r="BL3">
        <v>3.039634601960545E-2</v>
      </c>
      <c r="BM3">
        <v>1.5297817270693509E-2</v>
      </c>
      <c r="BN3" s="132">
        <v>4.1007484563758386E-3</v>
      </c>
      <c r="BP3">
        <v>2.2666225324384792E-2</v>
      </c>
      <c r="BQ3">
        <v>0.13527081906038843</v>
      </c>
      <c r="BR3">
        <v>3.5356253950268465E-2</v>
      </c>
      <c r="BS3">
        <v>3.4182640604026823E-3</v>
      </c>
      <c r="BT3">
        <v>1.5944288323828892E-2</v>
      </c>
      <c r="BU3">
        <v>1.7171827293064887E-3</v>
      </c>
      <c r="BV3" s="132">
        <v>1.5579251543624157E-2</v>
      </c>
      <c r="BX3">
        <v>2.3613774675615217E-2</v>
      </c>
      <c r="BY3">
        <v>9.5629015283045904E-2</v>
      </c>
      <c r="BZ3">
        <v>1.1999999999999999E-3</v>
      </c>
      <c r="CA3">
        <v>9.0663999999999995E-2</v>
      </c>
      <c r="CB3">
        <v>0.13407081906038842</v>
      </c>
      <c r="CC3">
        <v>4.9650152830459102E-3</v>
      </c>
      <c r="CD3">
        <f>SUM(CB3:CC3)</f>
        <v>0.13903583434343433</v>
      </c>
      <c r="CE3">
        <v>0.5362832762415537</v>
      </c>
      <c r="CF3">
        <v>1.5644202924199348E-2</v>
      </c>
      <c r="CG3">
        <v>5.1718909198394895E-3</v>
      </c>
    </row>
    <row r="4" spans="2:86" x14ac:dyDescent="0.2">
      <c r="B4" t="s">
        <v>244</v>
      </c>
      <c r="C4">
        <v>9.08</v>
      </c>
      <c r="D4">
        <v>1.1200000000000001</v>
      </c>
      <c r="E4">
        <v>3.19</v>
      </c>
      <c r="F4">
        <v>1.56</v>
      </c>
      <c r="G4">
        <v>15.4</v>
      </c>
      <c r="I4">
        <v>7.22</v>
      </c>
      <c r="J4">
        <v>37.57</v>
      </c>
      <c r="K4">
        <v>10.52</v>
      </c>
      <c r="L4">
        <v>27.05</v>
      </c>
      <c r="M4">
        <v>2.46</v>
      </c>
      <c r="N4">
        <v>0.37</v>
      </c>
      <c r="O4">
        <v>2.61</v>
      </c>
      <c r="P4">
        <v>0.28000000000000003</v>
      </c>
      <c r="Q4" s="132">
        <v>1.37</v>
      </c>
      <c r="S4">
        <v>2.19</v>
      </c>
      <c r="T4">
        <v>9.2799999999999994</v>
      </c>
      <c r="U4">
        <v>0.39496000000000003</v>
      </c>
      <c r="V4">
        <v>0.42034999999999995</v>
      </c>
      <c r="W4">
        <v>0.44978999999999997</v>
      </c>
      <c r="X4">
        <v>0.45871000000000001</v>
      </c>
      <c r="Y4">
        <v>0.29864000000000002</v>
      </c>
      <c r="Z4">
        <v>0.41345999999999994</v>
      </c>
      <c r="AA4">
        <v>0.43076999999999999</v>
      </c>
      <c r="AB4">
        <v>0.40754794181034487</v>
      </c>
      <c r="AC4">
        <v>3.2410000000000001E-2</v>
      </c>
      <c r="AD4">
        <v>1.393E-2</v>
      </c>
      <c r="AE4">
        <v>2.0160000000000001E-2</v>
      </c>
      <c r="AF4">
        <v>6.5439999999999998E-2</v>
      </c>
      <c r="AG4">
        <v>1.7559999999999999E-2</v>
      </c>
      <c r="AH4">
        <v>2.9769999999999998E-2</v>
      </c>
      <c r="AI4">
        <v>1.8950000000000002E-2</v>
      </c>
      <c r="AJ4">
        <v>2.3855732758620688E-2</v>
      </c>
      <c r="AK4" s="132">
        <v>0.97160160000000007</v>
      </c>
      <c r="AL4" s="132">
        <v>0.15552950000000001</v>
      </c>
      <c r="AM4" s="132">
        <v>1.1739518999999996</v>
      </c>
      <c r="AN4" s="132">
        <v>0.1284388000000001</v>
      </c>
      <c r="AO4" s="132">
        <v>0.40913680000000008</v>
      </c>
      <c r="AP4" s="132"/>
      <c r="AQ4" s="132">
        <v>0.94338630000000012</v>
      </c>
      <c r="AR4">
        <v>1.9501441381883693</v>
      </c>
      <c r="AS4">
        <v>5.7321890381883698</v>
      </c>
      <c r="AT4" s="132">
        <v>7.9728599999999997E-2</v>
      </c>
      <c r="AU4" s="132">
        <v>5.1541000000000017E-3</v>
      </c>
      <c r="AV4" s="132">
        <v>5.2617599999999994E-2</v>
      </c>
      <c r="AW4" s="132">
        <v>1.8323200000000015E-2</v>
      </c>
      <c r="AX4" s="132">
        <v>2.4057200000000001E-2</v>
      </c>
      <c r="AY4" s="132"/>
      <c r="AZ4" s="132">
        <v>4.150050000000001E-2</v>
      </c>
      <c r="BA4">
        <v>0.2213812</v>
      </c>
      <c r="BB4">
        <v>0.94304737872561784</v>
      </c>
      <c r="BC4">
        <v>0.13995632509752925</v>
      </c>
      <c r="BD4">
        <v>0.93244450002600743</v>
      </c>
      <c r="BE4">
        <v>0.12232584801040323</v>
      </c>
      <c r="BF4">
        <v>0.22303009955786737</v>
      </c>
      <c r="BH4">
        <v>0.47745897003901172</v>
      </c>
      <c r="BI4">
        <v>2.8382631214564369</v>
      </c>
      <c r="BJ4">
        <v>4.170715435167785E-2</v>
      </c>
      <c r="BK4">
        <v>2.501404646420582E-3</v>
      </c>
      <c r="BL4">
        <v>3.2388133916778521E-2</v>
      </c>
      <c r="BM4">
        <v>1.5994698401789721E-2</v>
      </c>
      <c r="BN4" s="132">
        <v>6.7858795252796434E-3</v>
      </c>
      <c r="BP4">
        <v>2.2677562929530208E-2</v>
      </c>
      <c r="BQ4">
        <v>0.12205483377147652</v>
      </c>
      <c r="BR4">
        <v>3.8021445648322147E-2</v>
      </c>
      <c r="BS4">
        <v>2.6526953535794197E-3</v>
      </c>
      <c r="BT4">
        <v>2.0229466083221476E-2</v>
      </c>
      <c r="BU4">
        <v>2.328501598210294E-3</v>
      </c>
      <c r="BV4" s="132">
        <v>1.7271320474720357E-2</v>
      </c>
      <c r="BX4">
        <v>1.8822937070469802E-2</v>
      </c>
      <c r="BY4">
        <v>9.9326366228523505E-2</v>
      </c>
      <c r="BZ4">
        <v>1.1999999999999999E-3</v>
      </c>
      <c r="CA4">
        <v>7.392399999999999E-2</v>
      </c>
      <c r="CB4">
        <v>0.12085483377147652</v>
      </c>
      <c r="CC4">
        <v>2.5402366228523515E-2</v>
      </c>
      <c r="CD4">
        <v>0.14625720000000003</v>
      </c>
      <c r="CE4">
        <v>0.43162440632670146</v>
      </c>
      <c r="CF4">
        <v>1.3023150190891864E-2</v>
      </c>
      <c r="CG4">
        <v>1.8541873159506214E-2</v>
      </c>
    </row>
    <row r="5" spans="2:86" x14ac:dyDescent="0.2">
      <c r="B5" t="s">
        <v>244</v>
      </c>
      <c r="C5">
        <v>14.36</v>
      </c>
      <c r="D5">
        <v>2.0299999999999998</v>
      </c>
      <c r="E5">
        <v>4.1900000000000004</v>
      </c>
      <c r="F5">
        <v>2.59</v>
      </c>
      <c r="G5">
        <v>11.32</v>
      </c>
      <c r="I5">
        <v>7.88</v>
      </c>
      <c r="J5">
        <v>42.37</v>
      </c>
      <c r="K5">
        <v>9.4</v>
      </c>
      <c r="L5">
        <v>32.97</v>
      </c>
      <c r="M5">
        <v>3.76</v>
      </c>
      <c r="N5">
        <v>0.61</v>
      </c>
      <c r="O5">
        <v>3.14</v>
      </c>
      <c r="P5">
        <v>0.42</v>
      </c>
      <c r="Q5" s="132">
        <v>0.98</v>
      </c>
      <c r="S5">
        <v>2.04</v>
      </c>
      <c r="T5">
        <v>10.95</v>
      </c>
      <c r="U5">
        <v>0.41346170212765959</v>
      </c>
      <c r="V5">
        <v>0.41674</v>
      </c>
      <c r="W5">
        <v>0.45069000000000004</v>
      </c>
      <c r="X5">
        <v>0.47814999999999996</v>
      </c>
      <c r="Y5">
        <v>0.40679000000000004</v>
      </c>
      <c r="Z5">
        <v>0.45600000000000002</v>
      </c>
      <c r="AA5">
        <v>0.42756</v>
      </c>
      <c r="AB5">
        <v>0.42883046575342471</v>
      </c>
      <c r="AC5">
        <v>3.041E-2</v>
      </c>
      <c r="AD5">
        <v>1.3859999999999999E-2</v>
      </c>
      <c r="AE5">
        <v>2.1899999999999999E-2</v>
      </c>
      <c r="AF5">
        <v>6.3259999999999997E-2</v>
      </c>
      <c r="AG5">
        <v>2.3860000000000003E-2</v>
      </c>
      <c r="AH5">
        <v>2.0840000000000001E-2</v>
      </c>
      <c r="AI5">
        <v>2.648E-2</v>
      </c>
      <c r="AJ5">
        <v>2.6989351598173509E-2</v>
      </c>
      <c r="AK5" s="132">
        <v>1.5546160000000004</v>
      </c>
      <c r="AL5" s="132">
        <v>0.25421140000000014</v>
      </c>
      <c r="AM5" s="132">
        <v>1.4151666000000003</v>
      </c>
      <c r="AN5" s="132">
        <v>0.20082299999999995</v>
      </c>
      <c r="AO5" s="132">
        <v>0.39865420000000024</v>
      </c>
      <c r="AP5" s="132"/>
      <c r="AQ5" s="132">
        <v>0.87222239999999995</v>
      </c>
      <c r="AR5">
        <v>2.730643421321242</v>
      </c>
      <c r="AS5">
        <v>7.4263370213212436</v>
      </c>
      <c r="AT5" s="132">
        <v>0.11434160000000002</v>
      </c>
      <c r="AU5" s="132">
        <v>8.4546000000000031E-3</v>
      </c>
      <c r="AV5" s="132">
        <v>6.8766000000000008E-2</v>
      </c>
      <c r="AW5" s="132">
        <v>2.6569199999999994E-2</v>
      </c>
      <c r="AX5" s="132">
        <v>2.3382800000000013E-2</v>
      </c>
      <c r="AY5" s="132"/>
      <c r="AZ5" s="132">
        <v>5.4019200000000003E-2</v>
      </c>
      <c r="BA5">
        <v>0.2955334</v>
      </c>
      <c r="BB5">
        <v>1.5309072780012729</v>
      </c>
      <c r="BC5">
        <v>0.23774881518855676</v>
      </c>
      <c r="BD5">
        <v>1.1299249576072823</v>
      </c>
      <c r="BE5">
        <v>0.18243816358907661</v>
      </c>
      <c r="BF5">
        <v>0.25951403448634602</v>
      </c>
      <c r="BH5">
        <v>0.54987440769830931</v>
      </c>
      <c r="BI5">
        <v>3.8904076565708436</v>
      </c>
      <c r="BJ5">
        <v>7.0907011966890393E-2</v>
      </c>
      <c r="BK5">
        <v>5.589559246308726E-3</v>
      </c>
      <c r="BL5">
        <v>4.442791268456376E-2</v>
      </c>
      <c r="BM5">
        <v>2.3633600594630867E-2</v>
      </c>
      <c r="BN5" s="132">
        <v>7.4828098630872544E-3</v>
      </c>
      <c r="BP5">
        <v>3.2410553213422816E-2</v>
      </c>
      <c r="BQ5">
        <v>0.18445144756890383</v>
      </c>
      <c r="BR5">
        <v>4.3434588033109622E-2</v>
      </c>
      <c r="BS5">
        <v>2.865040753691277E-3</v>
      </c>
      <c r="BT5">
        <v>2.4338087315436244E-2</v>
      </c>
      <c r="BU5">
        <v>2.9355994053691286E-3</v>
      </c>
      <c r="BV5" s="132">
        <v>1.5899990136912758E-2</v>
      </c>
      <c r="BX5">
        <v>2.1608646786577184E-2</v>
      </c>
      <c r="BY5">
        <v>0.11108195243109621</v>
      </c>
      <c r="BZ5">
        <v>1.1999999999999999E-3</v>
      </c>
      <c r="CA5">
        <v>6.6979999999999998E-2</v>
      </c>
      <c r="CB5">
        <v>0.18325144756890382</v>
      </c>
      <c r="CC5">
        <v>4.4101952431096214E-2</v>
      </c>
      <c r="CD5">
        <v>0.22735340000000004</v>
      </c>
      <c r="CE5">
        <v>0.43631297040215206</v>
      </c>
      <c r="CF5">
        <v>1.6735292015425004E-2</v>
      </c>
      <c r="CG5">
        <v>4.5001992276628773E-2</v>
      </c>
    </row>
    <row r="6" spans="2:86" x14ac:dyDescent="0.2">
      <c r="B6" t="s">
        <v>244</v>
      </c>
      <c r="C6">
        <v>4.28</v>
      </c>
      <c r="D6">
        <v>0.46</v>
      </c>
      <c r="E6">
        <v>1.83</v>
      </c>
      <c r="F6">
        <v>0.17</v>
      </c>
      <c r="G6">
        <v>7.3</v>
      </c>
      <c r="I6">
        <v>4.6100000000000003</v>
      </c>
      <c r="J6">
        <v>18.649999999999999</v>
      </c>
      <c r="K6">
        <v>10.37</v>
      </c>
      <c r="L6">
        <v>8.2799999999999994</v>
      </c>
      <c r="M6">
        <v>0.94</v>
      </c>
      <c r="N6">
        <v>0.12</v>
      </c>
      <c r="O6">
        <v>1.06</v>
      </c>
      <c r="P6">
        <v>0.04</v>
      </c>
      <c r="Q6" s="132">
        <v>0.76</v>
      </c>
      <c r="S6">
        <v>1.36</v>
      </c>
      <c r="T6">
        <v>4.28</v>
      </c>
      <c r="U6">
        <v>0.38921</v>
      </c>
      <c r="V6">
        <v>0.38917999999999997</v>
      </c>
      <c r="W6">
        <v>0.42505999999999999</v>
      </c>
      <c r="X6">
        <v>0.49668999999999996</v>
      </c>
      <c r="Y6">
        <v>0.39726999999999996</v>
      </c>
      <c r="Z6">
        <v>0.39409</v>
      </c>
      <c r="AA6">
        <v>0.40537999999999996</v>
      </c>
      <c r="AB6">
        <v>0.40566172897196268</v>
      </c>
      <c r="AC6">
        <v>2.3949999999999999E-2</v>
      </c>
      <c r="AD6">
        <v>1.5689999999999999E-2</v>
      </c>
      <c r="AE6">
        <v>2.298E-2</v>
      </c>
      <c r="AF6">
        <v>4.7840000000000001E-2</v>
      </c>
      <c r="AG6">
        <v>2.1930000000000002E-2</v>
      </c>
      <c r="AH6">
        <v>2.0870000000000003E-2</v>
      </c>
      <c r="AI6">
        <v>2.0320000000000001E-2</v>
      </c>
      <c r="AJ6">
        <v>2.2189299065420564E-2</v>
      </c>
      <c r="AK6" s="132">
        <v>0.36585740000000017</v>
      </c>
      <c r="AL6" s="132">
        <v>4.6701600000000038E-2</v>
      </c>
      <c r="AM6" s="132">
        <v>0.45056359999999984</v>
      </c>
      <c r="AN6" s="132">
        <v>1.9867600000000016E-2</v>
      </c>
      <c r="AO6" s="132">
        <v>0.30192519999999989</v>
      </c>
      <c r="AP6" s="132"/>
      <c r="AQ6" s="132">
        <v>0.55131679999999972</v>
      </c>
      <c r="AR6">
        <v>0.74188636693010246</v>
      </c>
      <c r="AS6">
        <v>2.4781185669301022</v>
      </c>
      <c r="AT6" s="132">
        <v>2.2513000000000009E-2</v>
      </c>
      <c r="AU6" s="132">
        <v>1.8828000000000015E-3</v>
      </c>
      <c r="AV6" s="132">
        <v>2.4358799999999993E-2</v>
      </c>
      <c r="AW6" s="132">
        <v>1.9136000000000016E-3</v>
      </c>
      <c r="AX6" s="132">
        <v>1.6666799999999996E-2</v>
      </c>
      <c r="AY6" s="132"/>
      <c r="AZ6" s="132">
        <v>2.7635199999999992E-2</v>
      </c>
      <c r="BA6">
        <v>9.4970200000000005E-2</v>
      </c>
      <c r="BB6">
        <v>0.32294408728218477</v>
      </c>
      <c r="BC6">
        <v>3.4689146840052039E-2</v>
      </c>
      <c r="BD6">
        <v>0.18221752873862154</v>
      </c>
      <c r="BE6">
        <v>1.7123856020806256E-2</v>
      </c>
      <c r="BF6">
        <v>0.13553261253576068</v>
      </c>
      <c r="BH6">
        <v>0.15514298507152133</v>
      </c>
      <c r="BI6">
        <v>0.84765021648894656</v>
      </c>
      <c r="BJ6">
        <v>2.9540380067114131E-3</v>
      </c>
      <c r="BK6">
        <v>2.2255159328859076E-4</v>
      </c>
      <c r="BL6">
        <v>3.4521106080536916E-3</v>
      </c>
      <c r="BM6">
        <v>1.2797852850111866E-3</v>
      </c>
      <c r="BN6" s="132">
        <v>2.0022717973154375E-3</v>
      </c>
      <c r="BP6">
        <v>2.1221607946308764E-3</v>
      </c>
      <c r="BQ6">
        <v>1.2032918085011196E-2</v>
      </c>
      <c r="BR6">
        <v>1.9558961993288597E-2</v>
      </c>
      <c r="BS6">
        <v>1.6602484067114107E-3</v>
      </c>
      <c r="BT6">
        <v>2.0906689391946301E-2</v>
      </c>
      <c r="BU6">
        <v>6.3381471498881502E-4</v>
      </c>
      <c r="BV6" s="132">
        <v>1.4664528202684558E-2</v>
      </c>
      <c r="BX6">
        <v>2.5513039205369115E-2</v>
      </c>
      <c r="BY6">
        <v>8.2937281914988795E-2</v>
      </c>
      <c r="BZ6">
        <v>1.1999999999999999E-3</v>
      </c>
      <c r="CA6">
        <v>7.2993999999999989E-2</v>
      </c>
      <c r="CB6">
        <v>1.0832918085011196E-2</v>
      </c>
      <c r="CC6">
        <v>9.9432819149888052E-3</v>
      </c>
      <c r="CD6">
        <v>2.0776200000000002E-2</v>
      </c>
      <c r="CE6">
        <v>0.27082295212527968</v>
      </c>
      <c r="CF6">
        <v>2.5310556273390647E-3</v>
      </c>
      <c r="CG6">
        <v>1.3083265677616853E-2</v>
      </c>
    </row>
    <row r="7" spans="2:86" x14ac:dyDescent="0.2">
      <c r="B7" t="s">
        <v>244</v>
      </c>
      <c r="C7">
        <v>9.9600000000000009</v>
      </c>
      <c r="D7">
        <v>1.68</v>
      </c>
      <c r="E7">
        <v>2.37</v>
      </c>
      <c r="F7">
        <v>0.98</v>
      </c>
      <c r="G7">
        <v>8.73</v>
      </c>
      <c r="I7">
        <v>3.77</v>
      </c>
      <c r="J7">
        <v>27.49</v>
      </c>
      <c r="K7">
        <v>7.38</v>
      </c>
      <c r="L7">
        <v>20.11</v>
      </c>
      <c r="M7">
        <v>2.37</v>
      </c>
      <c r="N7">
        <v>0.46</v>
      </c>
      <c r="O7">
        <v>1.75</v>
      </c>
      <c r="P7">
        <v>0.16</v>
      </c>
      <c r="Q7" s="132">
        <v>0.69</v>
      </c>
      <c r="S7">
        <v>1.2</v>
      </c>
      <c r="T7">
        <v>6.63</v>
      </c>
      <c r="U7">
        <v>0.40356000000000003</v>
      </c>
      <c r="V7">
        <v>0.40747</v>
      </c>
      <c r="W7">
        <v>0.42280999999999996</v>
      </c>
      <c r="X7">
        <v>0.49551000000000001</v>
      </c>
      <c r="Y7">
        <v>0.37287999999999999</v>
      </c>
      <c r="Z7">
        <v>0.36857000000000001</v>
      </c>
      <c r="AA7">
        <v>0.44033</v>
      </c>
      <c r="AB7">
        <v>0.41459361990950239</v>
      </c>
      <c r="AC7">
        <v>2.6280000000000001E-2</v>
      </c>
      <c r="AD7">
        <v>1.703E-2</v>
      </c>
      <c r="AE7">
        <v>1.9429999999999999E-2</v>
      </c>
      <c r="AF7">
        <v>6.3129999999999992E-2</v>
      </c>
      <c r="AG7">
        <v>2.4740000000000002E-2</v>
      </c>
      <c r="AH7">
        <v>1.9E-2</v>
      </c>
      <c r="AI7">
        <v>1.848E-2</v>
      </c>
      <c r="AJ7">
        <v>2.3147405731523386E-2</v>
      </c>
      <c r="AK7" s="132">
        <v>0.9564372000000001</v>
      </c>
      <c r="AL7" s="132">
        <v>0.1874362</v>
      </c>
      <c r="AM7" s="132">
        <v>0.73991749999999989</v>
      </c>
      <c r="AN7" s="132">
        <v>7.9281600000000077E-2</v>
      </c>
      <c r="AO7" s="132">
        <v>0.25728719999999999</v>
      </c>
      <c r="AP7" s="132"/>
      <c r="AQ7" s="132">
        <v>0.52839599999999964</v>
      </c>
      <c r="AR7">
        <v>1.1961118539633171</v>
      </c>
      <c r="AS7">
        <v>3.9448675539633173</v>
      </c>
      <c r="AT7" s="132">
        <v>6.2283600000000008E-2</v>
      </c>
      <c r="AU7" s="132">
        <v>7.8338000000000001E-3</v>
      </c>
      <c r="AV7" s="132">
        <v>3.4002499999999998E-2</v>
      </c>
      <c r="AW7" s="132">
        <v>1.0100800000000007E-2</v>
      </c>
      <c r="AX7" s="132">
        <v>1.7070599999999998E-2</v>
      </c>
      <c r="AY7" s="132"/>
      <c r="AZ7" s="132">
        <v>2.2175999999999987E-2</v>
      </c>
      <c r="BA7">
        <v>0.15346730000000003</v>
      </c>
      <c r="BB7">
        <v>0.94623851984395335</v>
      </c>
      <c r="BC7">
        <v>0.17524919089726917</v>
      </c>
      <c r="BD7">
        <v>0.55768034200260075</v>
      </c>
      <c r="BE7">
        <v>6.9776055760728289E-2</v>
      </c>
      <c r="BF7">
        <v>0.16514559417425223</v>
      </c>
      <c r="BH7">
        <v>0.23870581326397902</v>
      </c>
      <c r="BI7">
        <v>2.152795515942783</v>
      </c>
      <c r="BJ7">
        <v>3.1416433055033562E-2</v>
      </c>
      <c r="BK7">
        <v>4.1831790988814321E-3</v>
      </c>
      <c r="BL7">
        <v>1.3903143020134227E-2</v>
      </c>
      <c r="BM7">
        <v>8.3801388885906096E-3</v>
      </c>
      <c r="BN7" s="132">
        <v>5.0162168140939593E-3</v>
      </c>
      <c r="BP7">
        <v>6.0259435167785208E-3</v>
      </c>
      <c r="BQ7">
        <v>6.8925054393512306E-2</v>
      </c>
      <c r="BR7">
        <v>3.0867166944966447E-2</v>
      </c>
      <c r="BS7">
        <v>3.650620901118568E-3</v>
      </c>
      <c r="BT7">
        <v>2.0099356979865767E-2</v>
      </c>
      <c r="BU7">
        <v>1.7206611114093976E-3</v>
      </c>
      <c r="BV7" s="132">
        <v>1.2054383185906037E-2</v>
      </c>
      <c r="BX7">
        <v>1.6150056483221466E-2</v>
      </c>
      <c r="BY7">
        <v>8.4542245606487681E-2</v>
      </c>
      <c r="BZ7">
        <v>1.1999999999999999E-3</v>
      </c>
      <c r="CA7">
        <v>5.4455999999999997E-2</v>
      </c>
      <c r="CB7">
        <v>6.7725054393512299E-2</v>
      </c>
      <c r="CC7">
        <v>3.0086245606487684E-2</v>
      </c>
      <c r="CD7">
        <v>9.781129999999999E-2</v>
      </c>
      <c r="CE7">
        <v>0.42328158995945148</v>
      </c>
      <c r="CF7">
        <v>1.0214940330846502E-2</v>
      </c>
      <c r="CG7">
        <v>4.3603254502156068E-2</v>
      </c>
    </row>
    <row r="8" spans="2:86" x14ac:dyDescent="0.2">
      <c r="B8" t="s">
        <v>244</v>
      </c>
      <c r="C8">
        <v>4.7699999999999996</v>
      </c>
      <c r="D8">
        <v>0.41</v>
      </c>
      <c r="E8">
        <v>2.39</v>
      </c>
      <c r="F8">
        <v>0.61</v>
      </c>
      <c r="G8">
        <v>6.94</v>
      </c>
      <c r="I8">
        <v>3</v>
      </c>
      <c r="J8">
        <v>18.12</v>
      </c>
      <c r="K8">
        <v>8.2100000000000009</v>
      </c>
      <c r="L8">
        <v>9.91</v>
      </c>
      <c r="M8">
        <v>1.19</v>
      </c>
      <c r="N8">
        <v>0.11</v>
      </c>
      <c r="O8">
        <v>1.36</v>
      </c>
      <c r="P8">
        <v>9.9999999999999645E-2</v>
      </c>
      <c r="Q8" s="132">
        <v>0.76</v>
      </c>
      <c r="S8">
        <v>1.08</v>
      </c>
      <c r="T8">
        <v>4.5999999999999996</v>
      </c>
      <c r="U8">
        <v>0.38151000000000002</v>
      </c>
      <c r="V8">
        <v>0.40960000000000002</v>
      </c>
      <c r="W8">
        <v>0.44128999999999996</v>
      </c>
      <c r="X8">
        <v>0.41123999999999999</v>
      </c>
      <c r="Y8">
        <v>0.39787999999999996</v>
      </c>
      <c r="Z8">
        <v>0.42609000000000002</v>
      </c>
      <c r="AA8">
        <v>0.46478999999999998</v>
      </c>
      <c r="AB8">
        <v>0.4227594130434783</v>
      </c>
      <c r="AC8">
        <v>2.1940000000000001E-2</v>
      </c>
      <c r="AD8">
        <v>1.9799999999999998E-2</v>
      </c>
      <c r="AE8">
        <v>2.529E-2</v>
      </c>
      <c r="AF8">
        <v>5.6909999999999995E-2</v>
      </c>
      <c r="AG8">
        <v>2.5499999999999998E-2</v>
      </c>
      <c r="AH8">
        <v>1.3169999999999999E-2</v>
      </c>
      <c r="AI8">
        <v>2.5270000000000001E-2</v>
      </c>
      <c r="AJ8">
        <v>2.500947826086956E-2</v>
      </c>
      <c r="AK8" s="132">
        <v>0.45399690000000015</v>
      </c>
      <c r="AL8" s="132">
        <v>4.5056000000000131E-2</v>
      </c>
      <c r="AM8" s="132">
        <v>0.60015439999999964</v>
      </c>
      <c r="AN8" s="132">
        <v>4.1123999999999855E-2</v>
      </c>
      <c r="AO8" s="132">
        <v>0.3023887999999999</v>
      </c>
      <c r="AP8" s="132"/>
      <c r="AQ8" s="132">
        <v>0.50197320000000001</v>
      </c>
      <c r="AR8">
        <v>0.95759356205985713</v>
      </c>
      <c r="AS8">
        <v>2.902286862059857</v>
      </c>
      <c r="AT8" s="132">
        <v>2.610860000000001E-2</v>
      </c>
      <c r="AU8" s="132">
        <v>2.1780000000000063E-3</v>
      </c>
      <c r="AV8" s="132">
        <v>3.4394399999999985E-2</v>
      </c>
      <c r="AW8" s="132">
        <v>5.6909999999999791E-3</v>
      </c>
      <c r="AX8" s="132">
        <v>1.9379999999999994E-2</v>
      </c>
      <c r="AY8" s="132"/>
      <c r="AZ8" s="132">
        <v>2.7291600000000003E-2</v>
      </c>
      <c r="BA8">
        <v>0.11504359999999997</v>
      </c>
      <c r="BB8">
        <v>0.41845644046814051</v>
      </c>
      <c r="BC8">
        <v>3.4591758647594374E-2</v>
      </c>
      <c r="BD8">
        <v>0.34916655209362785</v>
      </c>
      <c r="BE8">
        <v>3.2407209362808727E-2</v>
      </c>
      <c r="BF8">
        <v>0.16192939901170345</v>
      </c>
      <c r="BH8">
        <v>0.23473285139141742</v>
      </c>
      <c r="BI8">
        <v>1.2312842109752924</v>
      </c>
      <c r="BJ8">
        <v>9.8781917304250604E-3</v>
      </c>
      <c r="BK8">
        <v>9.0008651677852614E-4</v>
      </c>
      <c r="BL8">
        <v>1.5136613798657713E-2</v>
      </c>
      <c r="BM8">
        <v>4.0994424630872335E-3</v>
      </c>
      <c r="BN8" s="132">
        <v>5.4216525503355704E-3</v>
      </c>
      <c r="BP8">
        <v>1.0864346363758392E-2</v>
      </c>
      <c r="BQ8">
        <v>4.6300333423042489E-2</v>
      </c>
      <c r="BR8">
        <v>1.6230408269574947E-2</v>
      </c>
      <c r="BS8">
        <v>1.2779134832214803E-3</v>
      </c>
      <c r="BT8">
        <v>1.9257786201342272E-2</v>
      </c>
      <c r="BU8">
        <v>1.5915575369127458E-3</v>
      </c>
      <c r="BV8" s="132">
        <v>1.3958347449664423E-2</v>
      </c>
      <c r="BX8">
        <v>1.6427253636241611E-2</v>
      </c>
      <c r="BY8">
        <v>6.8743266576957479E-2</v>
      </c>
      <c r="BZ8">
        <v>1.1999999999999999E-3</v>
      </c>
      <c r="CA8">
        <v>5.9602000000000002E-2</v>
      </c>
      <c r="CB8">
        <v>4.5100333423042489E-2</v>
      </c>
      <c r="CC8">
        <v>9.1412665769574769E-3</v>
      </c>
      <c r="CD8">
        <v>5.4241599999999966E-2</v>
      </c>
      <c r="CE8">
        <v>0.45100333423042649</v>
      </c>
      <c r="CF8">
        <v>9.8044203093570637E-3</v>
      </c>
      <c r="CG8">
        <v>1.2027982338101947E-2</v>
      </c>
    </row>
    <row r="9" spans="2:86" x14ac:dyDescent="0.2">
      <c r="B9" t="s">
        <v>244</v>
      </c>
      <c r="C9">
        <v>6.45</v>
      </c>
      <c r="D9">
        <v>0.78</v>
      </c>
      <c r="E9">
        <v>1.5</v>
      </c>
      <c r="F9">
        <v>0.87</v>
      </c>
      <c r="G9">
        <v>8.93</v>
      </c>
      <c r="I9">
        <v>3.36</v>
      </c>
      <c r="J9">
        <v>21.89</v>
      </c>
      <c r="K9">
        <v>8.5</v>
      </c>
      <c r="L9">
        <v>13.39</v>
      </c>
      <c r="M9">
        <v>1.47</v>
      </c>
      <c r="N9">
        <v>0.21</v>
      </c>
      <c r="O9">
        <v>1.21</v>
      </c>
      <c r="P9">
        <v>0.14000000000000057</v>
      </c>
      <c r="Q9" s="132">
        <v>0.71</v>
      </c>
      <c r="S9">
        <v>0.99</v>
      </c>
      <c r="T9">
        <v>4.7300000000000004</v>
      </c>
      <c r="U9">
        <v>0.39872000000000002</v>
      </c>
      <c r="V9">
        <v>0.40942999999999996</v>
      </c>
      <c r="W9">
        <v>0.42576999999999998</v>
      </c>
      <c r="X9">
        <v>0.44097000000000003</v>
      </c>
      <c r="Y9">
        <v>0.40015000000000001</v>
      </c>
      <c r="Z9">
        <v>0.33945999999999998</v>
      </c>
      <c r="AA9">
        <v>0.44713999999999998</v>
      </c>
      <c r="AB9">
        <v>0.41771486257928125</v>
      </c>
      <c r="AC9">
        <v>3.2639999999999995E-2</v>
      </c>
      <c r="AD9">
        <v>1.72E-2</v>
      </c>
      <c r="AE9">
        <v>1.532E-2</v>
      </c>
      <c r="AF9">
        <v>5.1070000000000004E-2</v>
      </c>
      <c r="AG9">
        <v>2.138E-2</v>
      </c>
      <c r="AH9">
        <v>1.8260000000000002E-2</v>
      </c>
      <c r="AI9">
        <v>1.2869999999999999E-2</v>
      </c>
      <c r="AJ9">
        <v>2.2241205073995771E-2</v>
      </c>
      <c r="AK9" s="132">
        <v>0.58611839999999993</v>
      </c>
      <c r="AL9" s="132">
        <v>8.5980299999999982E-2</v>
      </c>
      <c r="AM9" s="132">
        <v>0.51518169999999996</v>
      </c>
      <c r="AN9" s="132">
        <v>6.1735800000000257E-2</v>
      </c>
      <c r="AO9" s="132">
        <v>0.28410649999999998</v>
      </c>
      <c r="AP9" s="132"/>
      <c r="AQ9" s="132">
        <v>0.44266860000000008</v>
      </c>
      <c r="AR9">
        <v>0.91513474059479794</v>
      </c>
      <c r="AS9">
        <v>2.8909260405947985</v>
      </c>
      <c r="AT9" s="132">
        <v>4.7980799999999983E-2</v>
      </c>
      <c r="AU9" s="132">
        <v>3.6119999999999993E-3</v>
      </c>
      <c r="AV9" s="132">
        <v>1.85372E-2</v>
      </c>
      <c r="AW9" s="132">
        <v>7.1498000000000299E-3</v>
      </c>
      <c r="AX9" s="132">
        <v>1.5179799999999999E-2</v>
      </c>
      <c r="AY9" s="132"/>
      <c r="AZ9" s="132">
        <v>1.2741300000000002E-2</v>
      </c>
      <c r="BA9">
        <v>0.1052009</v>
      </c>
      <c r="BB9">
        <v>0.55654571609882963</v>
      </c>
      <c r="BC9">
        <v>7.4151020754226235E-2</v>
      </c>
      <c r="BD9">
        <v>0.27655007250975283</v>
      </c>
      <c r="BE9">
        <v>6.1783968374512603E-2</v>
      </c>
      <c r="BF9">
        <v>0.15361701261378413</v>
      </c>
      <c r="BH9">
        <v>0.11835196899869961</v>
      </c>
      <c r="BI9">
        <v>1.240999759349805</v>
      </c>
      <c r="BJ9">
        <v>9.6535330147650995E-3</v>
      </c>
      <c r="BK9">
        <v>9.5693354362416086E-4</v>
      </c>
      <c r="BL9">
        <v>3.7081035239373609E-3</v>
      </c>
      <c r="BM9">
        <v>4.7724755049217199E-3</v>
      </c>
      <c r="BN9" s="132">
        <v>1.4421658982102924E-3</v>
      </c>
      <c r="BP9">
        <v>9.9466226879194671E-4</v>
      </c>
      <c r="BQ9">
        <v>2.1527873754250582E-2</v>
      </c>
      <c r="BR9">
        <v>3.8327266985234885E-2</v>
      </c>
      <c r="BS9">
        <v>2.6550664563758388E-3</v>
      </c>
      <c r="BT9">
        <v>1.4829096476062641E-2</v>
      </c>
      <c r="BU9">
        <v>2.3773244950783105E-3</v>
      </c>
      <c r="BV9" s="132">
        <v>1.3737634101789707E-2</v>
      </c>
      <c r="BX9">
        <v>1.1746637731208055E-2</v>
      </c>
      <c r="BY9">
        <v>8.3673026245749446E-2</v>
      </c>
      <c r="BZ9">
        <v>1.1999999999999999E-3</v>
      </c>
      <c r="CA9">
        <v>6.1399999999999996E-2</v>
      </c>
      <c r="CB9">
        <v>2.0327873754250582E-2</v>
      </c>
      <c r="CC9">
        <v>2.227302624574945E-2</v>
      </c>
      <c r="CD9">
        <v>4.2600900000000032E-2</v>
      </c>
      <c r="CE9">
        <v>0.14519909824464641</v>
      </c>
      <c r="CF9">
        <v>4.2976477281713703E-3</v>
      </c>
      <c r="CG9">
        <v>3.1370459501055561E-2</v>
      </c>
    </row>
    <row r="10" spans="2:86" ht="13.5" thickBot="1" x14ac:dyDescent="0.25">
      <c r="B10" s="41" t="s">
        <v>244</v>
      </c>
      <c r="C10" s="41">
        <v>5.79</v>
      </c>
      <c r="D10" s="41">
        <v>0.85</v>
      </c>
      <c r="E10" s="41">
        <v>1.94</v>
      </c>
      <c r="F10" s="41">
        <v>0.56999999999999995</v>
      </c>
      <c r="G10" s="41">
        <v>8.93</v>
      </c>
      <c r="H10" s="41"/>
      <c r="I10" s="41">
        <v>3.44</v>
      </c>
      <c r="J10" s="41">
        <v>21.52</v>
      </c>
      <c r="K10" s="41">
        <v>8.14</v>
      </c>
      <c r="L10" s="41">
        <v>13.38</v>
      </c>
      <c r="M10" s="41">
        <v>1.31</v>
      </c>
      <c r="N10" s="41">
        <v>0.18</v>
      </c>
      <c r="O10" s="41">
        <v>1.0900000000000001</v>
      </c>
      <c r="P10" s="41">
        <v>0.10000000000000053</v>
      </c>
      <c r="Q10" s="306">
        <v>0.71</v>
      </c>
      <c r="R10" s="41"/>
      <c r="S10" s="41">
        <v>1</v>
      </c>
      <c r="T10" s="41">
        <v>4.3899999999999997</v>
      </c>
      <c r="U10" s="41">
        <v>0.43264999999999998</v>
      </c>
      <c r="V10" s="41">
        <v>0.45876</v>
      </c>
      <c r="W10" s="41">
        <v>0.45465000000000005</v>
      </c>
      <c r="X10" s="41">
        <v>0.45020000000000004</v>
      </c>
      <c r="Y10" s="41">
        <v>0.40914</v>
      </c>
      <c r="Z10" s="41">
        <v>0.30925999999999998</v>
      </c>
      <c r="AA10" s="41">
        <v>0.41917000000000004</v>
      </c>
      <c r="AB10" s="41">
        <v>0.43270984054669709</v>
      </c>
      <c r="AC10" s="41">
        <v>3.4319999999999996E-2</v>
      </c>
      <c r="AD10" s="41">
        <v>1.7829999999999999E-2</v>
      </c>
      <c r="AE10" s="41">
        <v>1.3939999999999999E-2</v>
      </c>
      <c r="AF10" s="41">
        <v>5.2469999999999996E-2</v>
      </c>
      <c r="AG10" s="41">
        <v>2.1729999999999999E-2</v>
      </c>
      <c r="AH10" s="41">
        <v>1.7319999999999999E-2</v>
      </c>
      <c r="AI10" s="41">
        <v>1.331967296511628E-2</v>
      </c>
      <c r="AJ10" s="41">
        <v>2.2177260356518524E-2</v>
      </c>
      <c r="AK10" s="306">
        <v>0.56677150000000021</v>
      </c>
      <c r="AL10" s="306">
        <v>8.2576799999999867E-2</v>
      </c>
      <c r="AM10" s="306">
        <v>0.49556849999999997</v>
      </c>
      <c r="AN10" s="306">
        <v>4.5020000000000247E-2</v>
      </c>
      <c r="AO10" s="306">
        <v>0.29048940000000001</v>
      </c>
      <c r="AP10" s="306"/>
      <c r="AQ10" s="306">
        <v>0.41917000000000004</v>
      </c>
      <c r="AR10" s="41">
        <v>0.7694642462762612</v>
      </c>
      <c r="AS10" s="41">
        <v>2.6690604462762617</v>
      </c>
      <c r="AT10" s="306">
        <v>4.4959200000000012E-2</v>
      </c>
      <c r="AU10" s="306">
        <v>3.2093999999999946E-3</v>
      </c>
      <c r="AV10" s="306">
        <v>1.5194599999999997E-2</v>
      </c>
      <c r="AW10" s="306">
        <v>5.2470000000000277E-3</v>
      </c>
      <c r="AX10" s="306">
        <v>1.5428299999999999E-2</v>
      </c>
      <c r="AY10" s="306"/>
      <c r="AZ10" s="306">
        <v>1.331967296511628E-2</v>
      </c>
      <c r="BA10" s="41">
        <v>9.7358172965116327E-2</v>
      </c>
      <c r="BB10" s="41">
        <v>0.5277092249674904</v>
      </c>
      <c r="BC10" s="41">
        <v>7.3664089466839916E-2</v>
      </c>
      <c r="BD10" s="41">
        <v>0.1907519843953186</v>
      </c>
      <c r="BE10" s="41">
        <v>4.1483968790637406E-2</v>
      </c>
      <c r="BF10" s="41">
        <v>0.15087316821846555</v>
      </c>
      <c r="BG10" s="41"/>
      <c r="BH10" s="41">
        <v>9.4844707412223658E-2</v>
      </c>
      <c r="BI10" s="41">
        <v>1.0793271432509755</v>
      </c>
      <c r="BJ10" s="41">
        <v>1.4472135146308731E-2</v>
      </c>
      <c r="BK10" s="41">
        <v>1.0743161355704681E-3</v>
      </c>
      <c r="BL10" s="41">
        <v>2.5639952709172265E-3</v>
      </c>
      <c r="BM10" s="41">
        <v>3.8501593892617649E-3</v>
      </c>
      <c r="BN10" s="306">
        <v>1.7500420784116331E-3</v>
      </c>
      <c r="BO10" s="41"/>
      <c r="BP10" s="41">
        <v>1.7630836912751681E-3</v>
      </c>
      <c r="BQ10" s="41">
        <v>2.5473731711744989E-2</v>
      </c>
      <c r="BR10" s="41">
        <v>3.0487064853691282E-2</v>
      </c>
      <c r="BS10" s="41">
        <v>2.1350838644295265E-3</v>
      </c>
      <c r="BT10" s="41">
        <v>1.2630604729082772E-2</v>
      </c>
      <c r="BU10" s="41">
        <v>1.3968406107382626E-3</v>
      </c>
      <c r="BV10" s="306">
        <v>1.3678257921588366E-2</v>
      </c>
      <c r="BW10" s="41"/>
      <c r="BX10" s="41">
        <v>1.1556589273841112E-2</v>
      </c>
      <c r="BY10" s="41">
        <v>7.1884441253371317E-2</v>
      </c>
      <c r="BZ10" s="41">
        <v>1.1999999999999999E-3</v>
      </c>
      <c r="CA10" s="41">
        <v>5.9167999999999998E-2</v>
      </c>
      <c r="CB10" s="41">
        <v>2.4273731711744989E-2</v>
      </c>
      <c r="CC10" s="41">
        <v>1.2716441253371319E-2</v>
      </c>
      <c r="CD10" s="41">
        <v>3.6990172965116308E-2</v>
      </c>
      <c r="CE10" s="41">
        <v>0.24273731711744859</v>
      </c>
      <c r="CF10" s="41">
        <v>5.5293238523337097E-3</v>
      </c>
      <c r="CG10" s="41">
        <v>1.7910480638551156E-2</v>
      </c>
      <c r="CH10" s="41"/>
    </row>
    <row r="11" spans="2:86" x14ac:dyDescent="0.2">
      <c r="B11" t="s">
        <v>245</v>
      </c>
      <c r="C11">
        <v>6.23</v>
      </c>
      <c r="D11">
        <v>1.01</v>
      </c>
      <c r="E11">
        <v>1.93</v>
      </c>
      <c r="F11">
        <v>0.66</v>
      </c>
      <c r="G11">
        <v>8.1</v>
      </c>
      <c r="I11">
        <v>3.24</v>
      </c>
      <c r="J11">
        <v>21.17</v>
      </c>
      <c r="K11">
        <v>11.91</v>
      </c>
      <c r="L11">
        <v>9.26</v>
      </c>
      <c r="M11">
        <v>1.46</v>
      </c>
      <c r="N11">
        <v>0.26</v>
      </c>
      <c r="O11">
        <v>1.31</v>
      </c>
      <c r="P11">
        <v>0.11</v>
      </c>
      <c r="Q11" s="38">
        <v>0.73999999999999932</v>
      </c>
      <c r="S11">
        <v>0.96</v>
      </c>
      <c r="T11">
        <v>4.84</v>
      </c>
      <c r="U11">
        <v>0.43859000000000004</v>
      </c>
      <c r="V11">
        <v>0.41545000000000004</v>
      </c>
      <c r="W11">
        <v>0.43146000000000001</v>
      </c>
      <c r="X11">
        <v>0.46301000000000003</v>
      </c>
      <c r="Y11">
        <v>0.40458</v>
      </c>
      <c r="Z11">
        <v>0.41350999999999999</v>
      </c>
      <c r="AA11">
        <v>0.44844000000000001</v>
      </c>
      <c r="AB11">
        <v>0.43272597107438004</v>
      </c>
      <c r="AC11">
        <v>3.209E-2</v>
      </c>
      <c r="AD11">
        <v>1.67E-2</v>
      </c>
      <c r="AE11">
        <v>1.1819999999999999E-2</v>
      </c>
      <c r="AF11">
        <v>6.447E-2</v>
      </c>
      <c r="AG11">
        <v>2.299E-2</v>
      </c>
      <c r="AH11">
        <v>1.9689999999999999E-2</v>
      </c>
      <c r="AI11">
        <v>1.447E-2</v>
      </c>
      <c r="AJ11">
        <v>2.1626673553719014E-2</v>
      </c>
      <c r="AK11" s="39">
        <v>0.64034140000000006</v>
      </c>
      <c r="AL11" s="39">
        <v>0.10801699999999992</v>
      </c>
      <c r="AM11" s="39">
        <v>0.56521260000000018</v>
      </c>
      <c r="AN11" s="39">
        <v>5.0931100000000153E-2</v>
      </c>
      <c r="AO11" s="39">
        <v>0.29938919999999974</v>
      </c>
      <c r="AQ11" s="39">
        <v>0.43050240000000001</v>
      </c>
      <c r="AR11">
        <v>1.0134040679115921</v>
      </c>
      <c r="AS11">
        <v>3.1077977679115918</v>
      </c>
      <c r="AT11" s="40">
        <v>4.6851400000000001E-2</v>
      </c>
      <c r="AU11" s="40">
        <v>4.341999999999996E-3</v>
      </c>
      <c r="AV11" s="40">
        <v>1.5484200000000005E-2</v>
      </c>
      <c r="AW11" s="40">
        <v>7.0917000000000202E-3</v>
      </c>
      <c r="AX11" s="40">
        <v>1.7012599999999985E-2</v>
      </c>
      <c r="AZ11" s="40">
        <v>1.3891199999999999E-2</v>
      </c>
      <c r="BA11">
        <v>0.10467310000000002</v>
      </c>
      <c r="BB11">
        <v>0.55330968502002675</v>
      </c>
      <c r="BC11">
        <v>8.5836740186915825E-2</v>
      </c>
      <c r="BD11">
        <v>0.17944934082777036</v>
      </c>
      <c r="BE11">
        <v>4.2716845153538172E-2</v>
      </c>
      <c r="BF11">
        <v>0.12327320331108133</v>
      </c>
      <c r="BH11">
        <v>5.9316218531375163E-2</v>
      </c>
      <c r="BI11">
        <v>1.0439020330307076</v>
      </c>
      <c r="BJ11">
        <v>1.2443658470917229E-2</v>
      </c>
      <c r="BK11">
        <v>1.2490875212527953E-3</v>
      </c>
      <c r="BL11">
        <v>2.8566097382550361E-3</v>
      </c>
      <c r="BM11">
        <v>5.0622839174496786E-3</v>
      </c>
      <c r="BN11" s="38">
        <v>1.4252714789709155E-3</v>
      </c>
      <c r="BP11">
        <v>1.159713202684565E-3</v>
      </c>
      <c r="BQ11">
        <v>2.4196624329530216E-2</v>
      </c>
      <c r="BR11">
        <v>3.4407741529082769E-2</v>
      </c>
      <c r="BS11">
        <v>3.0929124787472009E-3</v>
      </c>
      <c r="BT11">
        <v>1.2627590261744969E-2</v>
      </c>
      <c r="BU11">
        <v>2.0294160825503416E-3</v>
      </c>
      <c r="BV11" s="38">
        <v>1.558732852102907E-2</v>
      </c>
      <c r="BX11">
        <v>1.2731486797315434E-2</v>
      </c>
      <c r="BY11">
        <v>8.0476475670469783E-2</v>
      </c>
      <c r="BZ11">
        <v>1.1999999999999999E-3</v>
      </c>
      <c r="CA11">
        <v>8.2542000000000004E-2</v>
      </c>
      <c r="CB11">
        <v>2.2996624329530216E-2</v>
      </c>
      <c r="CC11">
        <v>-2.0655243295302217E-3</v>
      </c>
      <c r="CD11">
        <v>2.0931099999999994E-2</v>
      </c>
      <c r="CE11">
        <v>0.2090602211775468</v>
      </c>
      <c r="CF11">
        <v>4.7513686631260781E-3</v>
      </c>
      <c r="CG11">
        <v>-2.7912490939597614E-3</v>
      </c>
    </row>
    <row r="12" spans="2:86" x14ac:dyDescent="0.2">
      <c r="B12" t="s">
        <v>245</v>
      </c>
      <c r="C12">
        <v>7.05</v>
      </c>
      <c r="D12">
        <v>1.1100000000000001</v>
      </c>
      <c r="E12">
        <v>1.35</v>
      </c>
      <c r="F12">
        <v>0.56000000000000005</v>
      </c>
      <c r="G12">
        <v>8.36</v>
      </c>
      <c r="I12">
        <v>2.58</v>
      </c>
      <c r="J12">
        <v>21.01</v>
      </c>
      <c r="K12">
        <v>7.96</v>
      </c>
      <c r="L12">
        <v>13.05</v>
      </c>
      <c r="M12">
        <v>1.34</v>
      </c>
      <c r="N12">
        <v>0.25</v>
      </c>
      <c r="O12">
        <v>1.02</v>
      </c>
      <c r="P12">
        <v>8.9999999999999858E-2</v>
      </c>
      <c r="Q12" s="38">
        <v>0.64</v>
      </c>
      <c r="S12">
        <v>0.66</v>
      </c>
      <c r="T12">
        <v>4</v>
      </c>
      <c r="U12">
        <v>0.43034999999999995</v>
      </c>
      <c r="V12">
        <v>0.45835999999999999</v>
      </c>
      <c r="W12">
        <v>0.44795999999999997</v>
      </c>
      <c r="X12">
        <v>0.51080999999999999</v>
      </c>
      <c r="Y12">
        <v>0.40558999999999995</v>
      </c>
      <c r="Z12">
        <v>0.35524</v>
      </c>
      <c r="AA12">
        <v>0.44949</v>
      </c>
      <c r="AB12">
        <v>0.43759802499999995</v>
      </c>
      <c r="AC12">
        <v>3.7749999999999999E-2</v>
      </c>
      <c r="AD12">
        <v>1.7780000000000001E-2</v>
      </c>
      <c r="AE12">
        <v>1.542E-2</v>
      </c>
      <c r="AF12">
        <v>5.6860000000000001E-2</v>
      </c>
      <c r="AG12">
        <v>2.3450000000000002E-2</v>
      </c>
      <c r="AH12">
        <v>2.3570000000000001E-2</v>
      </c>
      <c r="AI12">
        <v>1.687E-2</v>
      </c>
      <c r="AJ12">
        <v>2.5504499999999996E-2</v>
      </c>
      <c r="AK12" s="39">
        <v>0.57666899999999988</v>
      </c>
      <c r="AL12" s="39">
        <v>0.11459</v>
      </c>
      <c r="AM12" s="39">
        <v>0.45691920000000019</v>
      </c>
      <c r="AN12" s="39">
        <v>4.5972899999999928E-2</v>
      </c>
      <c r="AO12" s="39">
        <v>0.25957759999999985</v>
      </c>
      <c r="AQ12" s="39">
        <v>0.29666340000000008</v>
      </c>
      <c r="AR12">
        <v>0.60854151861965122</v>
      </c>
      <c r="AS12">
        <v>2.358933618619651</v>
      </c>
      <c r="AT12" s="40">
        <v>5.0584999999999991E-2</v>
      </c>
      <c r="AU12" s="40">
        <v>4.4450000000000002E-3</v>
      </c>
      <c r="AV12" s="40">
        <v>1.5728400000000007E-2</v>
      </c>
      <c r="AW12" s="40">
        <v>5.1173999999999916E-3</v>
      </c>
      <c r="AX12" s="40">
        <v>1.5007999999999994E-2</v>
      </c>
      <c r="AZ12" s="40">
        <v>1.1134200000000002E-2</v>
      </c>
      <c r="BA12">
        <v>0.10201799999999998</v>
      </c>
      <c r="BB12">
        <v>0.51676933618157528</v>
      </c>
      <c r="BC12">
        <v>9.7883420560747642E-2</v>
      </c>
      <c r="BD12">
        <v>0.20289896651535386</v>
      </c>
      <c r="BE12">
        <v>3.3328818024031995E-2</v>
      </c>
      <c r="BF12">
        <v>0.10292996955941247</v>
      </c>
      <c r="BH12">
        <v>6.4164847530040051E-2</v>
      </c>
      <c r="BI12">
        <v>1.0179753583711613</v>
      </c>
      <c r="BJ12">
        <v>7.656271739373605E-3</v>
      </c>
      <c r="BK12">
        <v>6.6816205816554858E-4</v>
      </c>
      <c r="BL12">
        <v>1.5306512939597325E-3</v>
      </c>
      <c r="BM12">
        <v>3.2052268208053636E-3</v>
      </c>
      <c r="BN12" s="38">
        <v>1.1095847516778537E-3</v>
      </c>
      <c r="BP12">
        <v>4.4236649865771855E-4</v>
      </c>
      <c r="BQ12">
        <v>1.4612263162639822E-2</v>
      </c>
      <c r="BR12">
        <v>4.2928728260626381E-2</v>
      </c>
      <c r="BS12">
        <v>3.7768379418344515E-3</v>
      </c>
      <c r="BT12">
        <v>1.4197748706040274E-2</v>
      </c>
      <c r="BU12">
        <v>1.912173179194628E-3</v>
      </c>
      <c r="BV12" s="38">
        <v>1.389841524832214E-2</v>
      </c>
      <c r="BX12">
        <v>1.0691833501342283E-2</v>
      </c>
      <c r="BY12">
        <v>8.7405736837360165E-2</v>
      </c>
      <c r="BZ12">
        <v>1.1999999999999999E-3</v>
      </c>
      <c r="CA12">
        <v>5.8051999999999999E-2</v>
      </c>
      <c r="CB12">
        <v>1.3412263162639822E-2</v>
      </c>
      <c r="CC12">
        <v>2.9353736837360166E-2</v>
      </c>
      <c r="CD12">
        <v>4.2765999999999985E-2</v>
      </c>
      <c r="CE12">
        <v>0.14902514625155383</v>
      </c>
      <c r="CF12">
        <v>3.3530657906599556E-3</v>
      </c>
      <c r="CG12">
        <v>4.5865213808375278E-2</v>
      </c>
    </row>
    <row r="13" spans="2:86" x14ac:dyDescent="0.2">
      <c r="B13" t="s">
        <v>245</v>
      </c>
      <c r="C13">
        <v>2.84</v>
      </c>
      <c r="D13">
        <v>0.41</v>
      </c>
      <c r="E13">
        <v>1.79</v>
      </c>
      <c r="F13">
        <v>0.37</v>
      </c>
      <c r="G13">
        <v>3.68</v>
      </c>
      <c r="I13">
        <v>4.67</v>
      </c>
      <c r="J13">
        <v>13.76</v>
      </c>
      <c r="K13">
        <v>7.29</v>
      </c>
      <c r="L13">
        <v>6.47</v>
      </c>
      <c r="M13">
        <v>0.63</v>
      </c>
      <c r="N13">
        <v>0.10000000000000053</v>
      </c>
      <c r="O13">
        <v>0.99</v>
      </c>
      <c r="P13">
        <v>4.9999999999999822E-2</v>
      </c>
      <c r="Q13" s="38">
        <v>0.33</v>
      </c>
      <c r="S13">
        <v>1.01</v>
      </c>
      <c r="T13">
        <v>3.11</v>
      </c>
      <c r="U13">
        <v>0.42701999999999996</v>
      </c>
      <c r="V13">
        <v>0.46393999999999996</v>
      </c>
      <c r="W13">
        <v>0.43738999999999995</v>
      </c>
      <c r="X13">
        <v>0.46634999999999999</v>
      </c>
      <c r="Y13">
        <v>0.42196</v>
      </c>
      <c r="Z13">
        <v>0.36918999999999996</v>
      </c>
      <c r="AA13">
        <v>0.45112000000000002</v>
      </c>
      <c r="AB13">
        <v>0.43943028938906742</v>
      </c>
      <c r="AC13">
        <v>4.2069999999999996E-2</v>
      </c>
      <c r="AD13">
        <v>1.848E-2</v>
      </c>
      <c r="AE13">
        <v>2.121E-2</v>
      </c>
      <c r="AF13">
        <v>5.5990000000000005E-2</v>
      </c>
      <c r="AG13">
        <v>2.3789999999999999E-2</v>
      </c>
      <c r="AH13">
        <v>1.7180000000000001E-2</v>
      </c>
      <c r="AI13">
        <v>2.1915240641711228E-2</v>
      </c>
      <c r="AJ13">
        <v>2.6409836992967308E-2</v>
      </c>
      <c r="AK13" s="39">
        <v>0.26902259999999995</v>
      </c>
      <c r="AL13" s="39">
        <v>4.6394000000000241E-2</v>
      </c>
      <c r="AM13" s="39">
        <v>0.43301610000000001</v>
      </c>
      <c r="AN13" s="39">
        <v>2.3317499999999918E-2</v>
      </c>
      <c r="AO13" s="39">
        <v>0.13924680000000003</v>
      </c>
      <c r="AQ13" s="39">
        <v>0.4556311999999999</v>
      </c>
      <c r="AR13">
        <v>0.63990170956256809</v>
      </c>
      <c r="AS13">
        <v>2.0065299095625679</v>
      </c>
      <c r="AT13" s="40">
        <v>2.6504099999999992E-2</v>
      </c>
      <c r="AU13" s="40">
        <v>1.8480000000000098E-3</v>
      </c>
      <c r="AV13" s="40">
        <v>2.0997900000000003E-2</v>
      </c>
      <c r="AW13" s="40">
        <v>2.7994999999999904E-3</v>
      </c>
      <c r="AX13" s="40">
        <v>7.8507000000000004E-3</v>
      </c>
      <c r="AZ13" s="40">
        <v>2.2134393048128337E-2</v>
      </c>
      <c r="BA13">
        <v>8.213459304812834E-2</v>
      </c>
      <c r="BB13">
        <v>0.24804673906542049</v>
      </c>
      <c r="BC13">
        <v>3.9431802937249863E-2</v>
      </c>
      <c r="BD13">
        <v>0.14302828189586117</v>
      </c>
      <c r="BE13">
        <v>1.8168348464619424E-2</v>
      </c>
      <c r="BF13">
        <v>4.8411037009345799E-2</v>
      </c>
      <c r="BH13">
        <v>0.13078866221628829</v>
      </c>
      <c r="BI13">
        <v>0.62787487158878508</v>
      </c>
      <c r="BJ13">
        <v>6.6971176530201343E-3</v>
      </c>
      <c r="BK13">
        <v>4.3262424161074058E-4</v>
      </c>
      <c r="BL13">
        <v>2.6917240892617446E-3</v>
      </c>
      <c r="BM13">
        <v>1.9112067505592774E-3</v>
      </c>
      <c r="BN13" s="38">
        <v>5.3751828523489914E-4</v>
      </c>
      <c r="BP13">
        <v>1.7773868099989251E-3</v>
      </c>
      <c r="BQ13">
        <v>1.4047577829685721E-2</v>
      </c>
      <c r="BR13">
        <v>1.9806982346979859E-2</v>
      </c>
      <c r="BS13">
        <v>1.4153757583892693E-3</v>
      </c>
      <c r="BT13">
        <v>1.8306175910738257E-2</v>
      </c>
      <c r="BU13">
        <v>8.8829324944071284E-4</v>
      </c>
      <c r="BV13" s="38">
        <v>7.3131817147651015E-3</v>
      </c>
      <c r="BX13">
        <v>2.0357006238129412E-2</v>
      </c>
      <c r="BY13">
        <v>6.8087015218442612E-2</v>
      </c>
      <c r="BZ13">
        <v>1.1999999999999999E-3</v>
      </c>
      <c r="CA13">
        <v>5.3898000000000001E-2</v>
      </c>
      <c r="CB13">
        <v>1.2847577829685722E-2</v>
      </c>
      <c r="CC13">
        <v>1.418901521844261E-2</v>
      </c>
      <c r="CD13">
        <v>2.7036593048128332E-2</v>
      </c>
      <c r="CE13">
        <v>0.25695155659371532</v>
      </c>
      <c r="CF13">
        <v>4.1310539645291709E-3</v>
      </c>
      <c r="CG13">
        <v>4.299701581346245E-2</v>
      </c>
    </row>
    <row r="14" spans="2:86" x14ac:dyDescent="0.2">
      <c r="B14" t="s">
        <v>245</v>
      </c>
      <c r="C14">
        <v>3.27</v>
      </c>
      <c r="D14">
        <v>0.45</v>
      </c>
      <c r="E14">
        <v>2.2799999999999998</v>
      </c>
      <c r="F14">
        <v>0.28000000000000003</v>
      </c>
      <c r="G14">
        <v>11.18</v>
      </c>
      <c r="I14">
        <v>4.4000000000000004</v>
      </c>
      <c r="J14">
        <v>21.86</v>
      </c>
      <c r="K14">
        <v>13.32</v>
      </c>
      <c r="L14">
        <v>8.5399999999999991</v>
      </c>
      <c r="M14">
        <v>0.77999999999999936</v>
      </c>
      <c r="N14">
        <v>0.10999999999999943</v>
      </c>
      <c r="O14">
        <v>1.47</v>
      </c>
      <c r="P14">
        <v>3.0000000000000249E-2</v>
      </c>
      <c r="Q14" s="38">
        <v>1.02</v>
      </c>
      <c r="S14">
        <v>1.26</v>
      </c>
      <c r="T14">
        <v>4.67</v>
      </c>
      <c r="U14">
        <v>0.41298000000000001</v>
      </c>
      <c r="V14">
        <v>0.46366999999999997</v>
      </c>
      <c r="W14">
        <v>0.44089</v>
      </c>
      <c r="X14">
        <v>0.46270000000000006</v>
      </c>
      <c r="Y14">
        <v>0.40338000000000002</v>
      </c>
      <c r="Z14">
        <v>0.32610999999999996</v>
      </c>
      <c r="AA14">
        <v>0.43996000000000002</v>
      </c>
      <c r="AB14">
        <v>0.42846137044967875</v>
      </c>
      <c r="AC14">
        <v>2.6160000000000003E-2</v>
      </c>
      <c r="AD14">
        <v>1.7330000000000002E-2</v>
      </c>
      <c r="AE14">
        <v>1.1160000000000002E-2</v>
      </c>
      <c r="AF14">
        <v>4.7070000000000001E-2</v>
      </c>
      <c r="AG14">
        <v>2.2770000000000002E-2</v>
      </c>
      <c r="AH14">
        <v>1.7150000000000002E-2</v>
      </c>
      <c r="AI14">
        <v>1.7202601892285296E-2</v>
      </c>
      <c r="AJ14">
        <v>1.820751143132323E-2</v>
      </c>
      <c r="AK14" s="39">
        <v>0.32212439999999976</v>
      </c>
      <c r="AL14" s="39">
        <v>5.1003699999999735E-2</v>
      </c>
      <c r="AM14" s="39">
        <v>0.64810829999999986</v>
      </c>
      <c r="AN14" s="39">
        <v>1.3881000000000117E-2</v>
      </c>
      <c r="AO14" s="39">
        <v>0.41144760000000019</v>
      </c>
      <c r="AQ14" s="39">
        <v>0.55434960000000033</v>
      </c>
      <c r="AR14">
        <v>1.1089675600334861</v>
      </c>
      <c r="AS14">
        <v>3.1098821600334858</v>
      </c>
      <c r="AT14" s="40">
        <v>2.0404799999999987E-2</v>
      </c>
      <c r="AU14" s="40">
        <v>1.9062999999999903E-3</v>
      </c>
      <c r="AV14" s="40">
        <v>1.6405199999999998E-2</v>
      </c>
      <c r="AW14" s="40">
        <v>1.4121000000000118E-3</v>
      </c>
      <c r="AX14" s="40">
        <v>2.3225400000000014E-2</v>
      </c>
      <c r="AZ14" s="40">
        <v>2.1675278384279482E-2</v>
      </c>
      <c r="BA14">
        <v>8.5029078384279477E-2</v>
      </c>
      <c r="BB14">
        <v>0.26535481281708923</v>
      </c>
      <c r="BC14">
        <v>3.4483676475300214E-2</v>
      </c>
      <c r="BD14">
        <v>0.21528617495327096</v>
      </c>
      <c r="BE14">
        <v>1.1138158878504766E-2</v>
      </c>
      <c r="BF14">
        <v>0.1803997220827771</v>
      </c>
      <c r="BH14">
        <v>0.14876404485981318</v>
      </c>
      <c r="BI14">
        <v>0.85542659006675548</v>
      </c>
      <c r="BJ14">
        <v>9.6370455302013523E-4</v>
      </c>
      <c r="BK14">
        <v>9.8221361185681834E-5</v>
      </c>
      <c r="BL14">
        <v>7.0223064161073923E-4</v>
      </c>
      <c r="BM14">
        <v>7.0713355771812665E-4</v>
      </c>
      <c r="BN14" s="38">
        <v>1.2035381496644337E-3</v>
      </c>
      <c r="BP14">
        <v>8.5139717644559115E-4</v>
      </c>
      <c r="BQ14">
        <v>4.5262254396447078E-3</v>
      </c>
      <c r="BR14">
        <v>1.9441095446979851E-2</v>
      </c>
      <c r="BS14">
        <v>1.8080786388143084E-3</v>
      </c>
      <c r="BT14">
        <v>1.570296935838926E-2</v>
      </c>
      <c r="BU14">
        <v>7.0496644228188517E-4</v>
      </c>
      <c r="BV14" s="38">
        <v>2.202186185033558E-2</v>
      </c>
      <c r="BX14">
        <v>2.0823881207833891E-2</v>
      </c>
      <c r="BY14">
        <v>8.0502852944634773E-2</v>
      </c>
      <c r="BZ14">
        <v>1.1999999999999999E-3</v>
      </c>
      <c r="CA14">
        <v>9.1284000000000004E-2</v>
      </c>
      <c r="CB14">
        <v>3.3262254396447082E-3</v>
      </c>
      <c r="CC14">
        <v>-1.0781147055365231E-2</v>
      </c>
      <c r="CD14">
        <v>-7.4549216157205229E-3</v>
      </c>
      <c r="CE14">
        <v>0.11087418132148935</v>
      </c>
      <c r="CF14">
        <v>7.1225384146567626E-4</v>
      </c>
      <c r="CG14">
        <v>-1.0569752015063947E-2</v>
      </c>
    </row>
    <row r="15" spans="2:86" x14ac:dyDescent="0.2">
      <c r="B15" t="s">
        <v>245</v>
      </c>
      <c r="C15">
        <v>7.18</v>
      </c>
      <c r="D15">
        <v>0.94</v>
      </c>
      <c r="E15">
        <v>3.09</v>
      </c>
      <c r="F15">
        <v>1.21</v>
      </c>
      <c r="G15">
        <v>6.16</v>
      </c>
      <c r="I15">
        <v>5.88</v>
      </c>
      <c r="J15">
        <v>24.46</v>
      </c>
      <c r="K15">
        <v>10.61</v>
      </c>
      <c r="L15">
        <v>13.85</v>
      </c>
      <c r="M15">
        <v>1.68</v>
      </c>
      <c r="N15">
        <v>0.26</v>
      </c>
      <c r="O15">
        <v>2.21</v>
      </c>
      <c r="P15">
        <v>0.2</v>
      </c>
      <c r="Q15" s="38">
        <v>0.57999999999999996</v>
      </c>
      <c r="S15">
        <v>2.1</v>
      </c>
      <c r="T15">
        <v>7.03</v>
      </c>
      <c r="U15">
        <v>0.43259999999999998</v>
      </c>
      <c r="V15">
        <v>0.45912999999999998</v>
      </c>
      <c r="W15">
        <v>0.44644</v>
      </c>
      <c r="X15">
        <v>0.43143999999999999</v>
      </c>
      <c r="Y15">
        <v>0.41063000000000005</v>
      </c>
      <c r="Z15">
        <v>0.38533000000000001</v>
      </c>
      <c r="AA15">
        <v>0.44276000000000004</v>
      </c>
      <c r="AB15">
        <v>0.43912142247510677</v>
      </c>
      <c r="AC15">
        <v>3.3700000000000001E-2</v>
      </c>
      <c r="AD15">
        <v>1.883E-2</v>
      </c>
      <c r="AE15">
        <v>1.6730000000000002E-2</v>
      </c>
      <c r="AF15">
        <v>5.6870000000000004E-2</v>
      </c>
      <c r="AG15">
        <v>2.5849999999999998E-2</v>
      </c>
      <c r="AH15">
        <v>2.725E-2</v>
      </c>
      <c r="AI15">
        <v>1.6402480793854032E-2</v>
      </c>
      <c r="AJ15">
        <v>2.265964575634331E-2</v>
      </c>
      <c r="AK15" s="39">
        <v>0.72676799999999986</v>
      </c>
      <c r="AL15" s="39">
        <v>0.11937379999999989</v>
      </c>
      <c r="AM15" s="39">
        <v>0.98663239999999996</v>
      </c>
      <c r="AN15" s="39">
        <v>8.6288000000000073E-2</v>
      </c>
      <c r="AO15" s="39">
        <v>0.23816540000000005</v>
      </c>
      <c r="AQ15" s="39">
        <v>0.92979599999999996</v>
      </c>
      <c r="AR15">
        <v>1.1432967081575924</v>
      </c>
      <c r="AS15">
        <v>4.2303203081575926</v>
      </c>
      <c r="AT15" s="40">
        <v>5.6615999999999993E-2</v>
      </c>
      <c r="AU15" s="40">
        <v>4.8957999999999962E-3</v>
      </c>
      <c r="AV15" s="40">
        <v>3.6973300000000001E-2</v>
      </c>
      <c r="AW15" s="40">
        <v>1.1374000000000011E-2</v>
      </c>
      <c r="AX15" s="40">
        <v>1.4993000000000001E-2</v>
      </c>
      <c r="AZ15" s="40">
        <v>3.4445209667093461E-2</v>
      </c>
      <c r="BA15">
        <v>0.15929730966709346</v>
      </c>
      <c r="BB15">
        <v>0.63419968598130805</v>
      </c>
      <c r="BC15">
        <v>9.2024608971962518E-2</v>
      </c>
      <c r="BD15">
        <v>0.54192332357810402</v>
      </c>
      <c r="BE15">
        <v>7.5896574632843841E-2</v>
      </c>
      <c r="BF15">
        <v>0.13183361126835783</v>
      </c>
      <c r="BH15">
        <v>0.34386314018691583</v>
      </c>
      <c r="BI15">
        <v>1.8197409446194921</v>
      </c>
      <c r="BJ15">
        <v>2.2245338335570471E-2</v>
      </c>
      <c r="BK15">
        <v>2.2147799662192375E-3</v>
      </c>
      <c r="BL15">
        <v>1.5105371407829979E-2</v>
      </c>
      <c r="BM15">
        <v>9.4396184765100748E-3</v>
      </c>
      <c r="BN15" s="38">
        <v>4.3689836789709184E-3</v>
      </c>
      <c r="BP15">
        <v>1.0188461491172475E-2</v>
      </c>
      <c r="BQ15">
        <v>6.3562553356273158E-2</v>
      </c>
      <c r="BR15">
        <v>3.4370661664429522E-2</v>
      </c>
      <c r="BS15">
        <v>2.6810200337807587E-3</v>
      </c>
      <c r="BT15">
        <v>2.186792859217002E-2</v>
      </c>
      <c r="BU15">
        <v>1.9343815234899359E-3</v>
      </c>
      <c r="BV15" s="38">
        <v>1.0624016321029082E-2</v>
      </c>
      <c r="BX15">
        <v>2.4256748175920984E-2</v>
      </c>
      <c r="BY15">
        <v>9.5734756310820304E-2</v>
      </c>
      <c r="BZ15">
        <v>1.1999999999999999E-3</v>
      </c>
      <c r="CA15">
        <v>7.4481999999999993E-2</v>
      </c>
      <c r="CB15">
        <v>6.2362553356273158E-2</v>
      </c>
      <c r="CC15">
        <v>2.1252756310820312E-2</v>
      </c>
      <c r="CD15">
        <v>8.3615309667093463E-2</v>
      </c>
      <c r="CE15">
        <v>0.31181276678136549</v>
      </c>
      <c r="CF15">
        <v>8.8709179738653155E-3</v>
      </c>
      <c r="CG15">
        <v>3.6642683294517774E-2</v>
      </c>
    </row>
    <row r="16" spans="2:86" x14ac:dyDescent="0.2">
      <c r="B16" t="s">
        <v>245</v>
      </c>
      <c r="C16">
        <v>5.23</v>
      </c>
      <c r="D16">
        <v>0.5</v>
      </c>
      <c r="E16">
        <v>1.67</v>
      </c>
      <c r="F16">
        <v>0.39</v>
      </c>
      <c r="G16">
        <v>9.4499999999999993</v>
      </c>
      <c r="I16">
        <v>3.28</v>
      </c>
      <c r="J16">
        <v>20.52</v>
      </c>
      <c r="K16">
        <v>9.68</v>
      </c>
      <c r="L16">
        <v>10.84</v>
      </c>
      <c r="M16">
        <v>1.21</v>
      </c>
      <c r="N16">
        <v>0.14999999999999947</v>
      </c>
      <c r="O16">
        <v>1.28</v>
      </c>
      <c r="P16">
        <v>6.9999999999999396E-2</v>
      </c>
      <c r="Q16" s="38">
        <v>0.96</v>
      </c>
      <c r="S16">
        <v>1.05</v>
      </c>
      <c r="T16">
        <v>4.72</v>
      </c>
      <c r="U16">
        <v>0.41194999999999998</v>
      </c>
      <c r="V16">
        <v>0.46473999999999999</v>
      </c>
      <c r="W16">
        <v>0.43652000000000002</v>
      </c>
      <c r="X16">
        <v>0.50039</v>
      </c>
      <c r="Y16">
        <v>0.38571</v>
      </c>
      <c r="Z16">
        <v>0.36313000000000001</v>
      </c>
      <c r="AA16">
        <v>0.42304000000000003</v>
      </c>
      <c r="AB16">
        <v>0.41873241525423721</v>
      </c>
      <c r="AC16">
        <v>2.7810000000000001E-2</v>
      </c>
      <c r="AD16">
        <v>1.3839999999999998E-2</v>
      </c>
      <c r="AE16">
        <v>1.5730000000000001E-2</v>
      </c>
      <c r="AF16">
        <v>5.6840000000000002E-2</v>
      </c>
      <c r="AG16">
        <v>2.2450000000000001E-2</v>
      </c>
      <c r="AH16">
        <v>2.7679999999999996E-2</v>
      </c>
      <c r="AI16">
        <v>1.6148559241706158E-2</v>
      </c>
      <c r="AJ16">
        <v>2.0836289661820225E-2</v>
      </c>
      <c r="AK16" s="39">
        <v>0.49845949999999994</v>
      </c>
      <c r="AL16" s="39">
        <v>6.9710999999999745E-2</v>
      </c>
      <c r="AM16" s="39">
        <v>0.55874560000000018</v>
      </c>
      <c r="AN16" s="39">
        <v>3.5027299999999699E-2</v>
      </c>
      <c r="AO16" s="39">
        <v>0.37028159999999999</v>
      </c>
      <c r="AQ16" s="39">
        <v>0.44419199999999998</v>
      </c>
      <c r="AR16">
        <v>0.76884338517580675</v>
      </c>
      <c r="AS16">
        <v>2.745260385175806</v>
      </c>
      <c r="AT16" s="40">
        <v>3.3650100000000002E-2</v>
      </c>
      <c r="AU16" s="40">
        <v>2.0759999999999923E-3</v>
      </c>
      <c r="AV16" s="40">
        <v>2.0134400000000004E-2</v>
      </c>
      <c r="AW16" s="40">
        <v>3.9787999999999655E-3</v>
      </c>
      <c r="AX16" s="40">
        <v>2.1552000000000002E-2</v>
      </c>
      <c r="AZ16" s="40">
        <v>1.6955987203791465E-2</v>
      </c>
      <c r="BA16">
        <v>9.8347287203791434E-2</v>
      </c>
      <c r="BB16">
        <v>0.41793399999999997</v>
      </c>
      <c r="BC16">
        <v>5.2101759412549867E-2</v>
      </c>
      <c r="BD16">
        <v>0.24229715738317761</v>
      </c>
      <c r="BE16">
        <v>3.0060812336448337E-2</v>
      </c>
      <c r="BF16">
        <v>0.15987859738317753</v>
      </c>
      <c r="BH16">
        <v>0.11742325233644862</v>
      </c>
      <c r="BI16">
        <v>1.0196955788518018</v>
      </c>
      <c r="BJ16">
        <v>5.0880532077181243E-3</v>
      </c>
      <c r="BK16">
        <v>3.8157762416107257E-4</v>
      </c>
      <c r="BL16">
        <v>3.9808006013422829E-3</v>
      </c>
      <c r="BM16">
        <v>2.9800099360178709E-3</v>
      </c>
      <c r="BN16" s="38">
        <v>2.6260171812080568E-3</v>
      </c>
      <c r="BP16">
        <v>2.0089810207910572E-3</v>
      </c>
      <c r="BQ16">
        <v>1.7065439571238464E-2</v>
      </c>
      <c r="BR16">
        <v>2.8562046792281876E-2</v>
      </c>
      <c r="BS16">
        <v>1.6944223758389198E-3</v>
      </c>
      <c r="BT16">
        <v>1.6153599398657719E-2</v>
      </c>
      <c r="BU16">
        <v>9.9879006398209463E-4</v>
      </c>
      <c r="BV16" s="38">
        <v>1.8925982818791945E-2</v>
      </c>
      <c r="BX16">
        <v>1.4947006183000407E-2</v>
      </c>
      <c r="BY16">
        <v>8.1281847632552959E-2</v>
      </c>
      <c r="BZ16">
        <v>1.1999999999999999E-3</v>
      </c>
      <c r="CA16">
        <v>6.8715999999999985E-2</v>
      </c>
      <c r="CB16">
        <v>1.5865439571238465E-2</v>
      </c>
      <c r="CC16">
        <v>1.2565847632552973E-2</v>
      </c>
      <c r="CD16">
        <v>2.8431287203791438E-2</v>
      </c>
      <c r="CE16">
        <v>0.22664913673198003</v>
      </c>
      <c r="CF16">
        <v>3.3613219430589977E-3</v>
      </c>
      <c r="CG16">
        <v>1.3089424617242681E-2</v>
      </c>
    </row>
    <row r="18" spans="1:82" x14ac:dyDescent="0.2">
      <c r="C18" t="s">
        <v>217</v>
      </c>
      <c r="D18" t="s">
        <v>223</v>
      </c>
      <c r="H18" s="23" t="s">
        <v>256</v>
      </c>
      <c r="BB18" t="s">
        <v>246</v>
      </c>
    </row>
    <row r="19" spans="1:82" x14ac:dyDescent="0.2">
      <c r="C19" t="s">
        <v>218</v>
      </c>
      <c r="D19" t="s">
        <v>224</v>
      </c>
      <c r="H19" s="23" t="s">
        <v>261</v>
      </c>
      <c r="Q19" t="s">
        <v>247</v>
      </c>
      <c r="BB19" t="s">
        <v>248</v>
      </c>
      <c r="CD19">
        <v>0.139035834343434</v>
      </c>
    </row>
    <row r="20" spans="1:82" x14ac:dyDescent="0.2">
      <c r="C20" t="s">
        <v>220</v>
      </c>
      <c r="D20" t="s">
        <v>225</v>
      </c>
      <c r="H20" s="23" t="s">
        <v>343</v>
      </c>
    </row>
    <row r="21" spans="1:82" x14ac:dyDescent="0.2">
      <c r="C21" t="s">
        <v>249</v>
      </c>
      <c r="D21" t="s">
        <v>250</v>
      </c>
      <c r="H21" s="23" t="s">
        <v>425</v>
      </c>
      <c r="BN21" t="s">
        <v>251</v>
      </c>
      <c r="BV21" t="s">
        <v>252</v>
      </c>
    </row>
    <row r="22" spans="1:82" x14ac:dyDescent="0.2">
      <c r="C22" t="s">
        <v>253</v>
      </c>
      <c r="D22" t="s">
        <v>254</v>
      </c>
      <c r="BN22" t="s">
        <v>247</v>
      </c>
      <c r="BV22" t="s">
        <v>247</v>
      </c>
    </row>
    <row r="26" spans="1:82" x14ac:dyDescent="0.2">
      <c r="A26" s="23" t="s">
        <v>1302</v>
      </c>
    </row>
    <row r="27" spans="1:82" x14ac:dyDescent="0.2">
      <c r="B27" s="166" t="s">
        <v>1321</v>
      </c>
      <c r="C27" s="58" t="s">
        <v>214</v>
      </c>
      <c r="D27" s="58" t="s">
        <v>215</v>
      </c>
      <c r="E27" s="58" t="s">
        <v>216</v>
      </c>
      <c r="F27" s="23" t="s">
        <v>218</v>
      </c>
      <c r="G27" s="23" t="s">
        <v>220</v>
      </c>
      <c r="H27" s="23" t="s">
        <v>214</v>
      </c>
      <c r="I27" s="23" t="s">
        <v>215</v>
      </c>
      <c r="J27" s="23" t="s">
        <v>216</v>
      </c>
      <c r="K27" s="307" t="s">
        <v>218</v>
      </c>
      <c r="L27" s="307" t="s">
        <v>220</v>
      </c>
      <c r="M27" s="307" t="s">
        <v>214</v>
      </c>
      <c r="N27" s="307" t="s">
        <v>215</v>
      </c>
      <c r="O27" s="307" t="s">
        <v>216</v>
      </c>
      <c r="P27" s="307" t="s">
        <v>224</v>
      </c>
      <c r="Q27" s="307" t="s">
        <v>225</v>
      </c>
      <c r="R27" s="307" t="s">
        <v>214</v>
      </c>
      <c r="S27" s="307" t="s">
        <v>215</v>
      </c>
      <c r="T27" s="307" t="s">
        <v>216</v>
      </c>
      <c r="U27" s="307" t="s">
        <v>224</v>
      </c>
      <c r="V27" s="307" t="s">
        <v>225</v>
      </c>
      <c r="W27" s="308" t="s">
        <v>786</v>
      </c>
      <c r="X27" s="308" t="s">
        <v>807</v>
      </c>
    </row>
    <row r="28" spans="1:82" x14ac:dyDescent="0.2">
      <c r="B28" s="166" t="s">
        <v>1323</v>
      </c>
      <c r="C28" s="58" t="s">
        <v>1310</v>
      </c>
      <c r="D28" s="58" t="s">
        <v>222</v>
      </c>
      <c r="E28" s="58" t="s">
        <v>222</v>
      </c>
      <c r="F28" s="23" t="s">
        <v>222</v>
      </c>
      <c r="G28" s="23" t="s">
        <v>222</v>
      </c>
      <c r="H28" s="23" t="s">
        <v>231</v>
      </c>
      <c r="I28" s="23" t="s">
        <v>231</v>
      </c>
      <c r="J28" s="23" t="s">
        <v>231</v>
      </c>
      <c r="K28" s="307" t="s">
        <v>231</v>
      </c>
      <c r="L28" s="307" t="s">
        <v>231</v>
      </c>
      <c r="M28" s="307" t="s">
        <v>234</v>
      </c>
      <c r="N28" s="307" t="s">
        <v>234</v>
      </c>
      <c r="O28" s="307" t="s">
        <v>234</v>
      </c>
      <c r="P28" s="307" t="s">
        <v>234</v>
      </c>
      <c r="Q28" s="307" t="s">
        <v>234</v>
      </c>
      <c r="R28" s="307" t="s">
        <v>235</v>
      </c>
      <c r="S28" s="307" t="s">
        <v>235</v>
      </c>
      <c r="T28" s="307" t="s">
        <v>235</v>
      </c>
      <c r="U28" s="307" t="s">
        <v>235</v>
      </c>
      <c r="V28" s="307" t="s">
        <v>235</v>
      </c>
      <c r="W28" s="308" t="s">
        <v>1306</v>
      </c>
      <c r="X28" s="308" t="s">
        <v>789</v>
      </c>
    </row>
    <row r="29" spans="1:82" x14ac:dyDescent="0.2">
      <c r="A29" t="s">
        <v>245</v>
      </c>
      <c r="B29">
        <v>2</v>
      </c>
      <c r="C29" s="55">
        <v>6.23</v>
      </c>
      <c r="D29" s="55">
        <v>1.01</v>
      </c>
      <c r="E29" s="55">
        <v>1.93</v>
      </c>
      <c r="F29">
        <v>8.1</v>
      </c>
      <c r="G29">
        <v>3.24</v>
      </c>
      <c r="H29">
        <v>1.46</v>
      </c>
      <c r="I29">
        <v>0.26</v>
      </c>
      <c r="J29">
        <v>1.31</v>
      </c>
      <c r="K29" s="132">
        <v>0.73999999999999932</v>
      </c>
      <c r="L29" s="132">
        <v>0.96</v>
      </c>
      <c r="M29" s="132">
        <v>0.64034140000000006</v>
      </c>
      <c r="N29" s="132">
        <v>0.10801699999999992</v>
      </c>
      <c r="O29" s="132">
        <v>0.56521260000000018</v>
      </c>
      <c r="P29" s="132">
        <v>0.29938919999999974</v>
      </c>
      <c r="Q29" s="132">
        <v>0.43050240000000001</v>
      </c>
      <c r="R29" s="132">
        <v>4.6851400000000001E-2</v>
      </c>
      <c r="S29" s="132">
        <v>4.341999999999996E-3</v>
      </c>
      <c r="T29" s="132">
        <v>1.5484200000000005E-2</v>
      </c>
      <c r="U29" s="132">
        <v>1.7012599999999985E-2</v>
      </c>
      <c r="V29" s="132">
        <v>1.3891199999999999E-2</v>
      </c>
      <c r="W29" s="132">
        <v>4.55</v>
      </c>
      <c r="X29" s="132">
        <v>28.2</v>
      </c>
    </row>
    <row r="30" spans="1:82" x14ac:dyDescent="0.2">
      <c r="A30" t="s">
        <v>245</v>
      </c>
      <c r="B30">
        <v>2</v>
      </c>
      <c r="C30" s="55">
        <v>7.05</v>
      </c>
      <c r="D30" s="55">
        <v>1.1100000000000001</v>
      </c>
      <c r="E30" s="55">
        <v>1.35</v>
      </c>
      <c r="F30">
        <v>8.36</v>
      </c>
      <c r="G30">
        <v>2.58</v>
      </c>
      <c r="H30">
        <v>1.34</v>
      </c>
      <c r="I30">
        <v>0.25</v>
      </c>
      <c r="J30">
        <v>1.02</v>
      </c>
      <c r="K30" s="132">
        <v>0.64</v>
      </c>
      <c r="L30" s="132">
        <v>0.66</v>
      </c>
      <c r="M30" s="132">
        <v>0.57666899999999988</v>
      </c>
      <c r="N30" s="132">
        <v>0.11459</v>
      </c>
      <c r="O30" s="132">
        <v>0.45691920000000019</v>
      </c>
      <c r="P30" s="132">
        <v>0.25957759999999985</v>
      </c>
      <c r="Q30" s="132">
        <v>0.29666340000000008</v>
      </c>
      <c r="R30" s="132">
        <v>5.0584999999999991E-2</v>
      </c>
      <c r="S30" s="132">
        <v>4.4450000000000002E-3</v>
      </c>
      <c r="T30" s="132">
        <v>1.5728400000000007E-2</v>
      </c>
      <c r="U30" s="132">
        <v>1.5007999999999994E-2</v>
      </c>
      <c r="V30" s="132">
        <v>1.1134200000000002E-2</v>
      </c>
      <c r="W30" s="132">
        <v>4.8</v>
      </c>
      <c r="X30" s="132">
        <v>27.8</v>
      </c>
    </row>
    <row r="31" spans="1:82" x14ac:dyDescent="0.2">
      <c r="A31" t="s">
        <v>245</v>
      </c>
      <c r="B31">
        <v>2</v>
      </c>
      <c r="C31" s="55">
        <v>2.84</v>
      </c>
      <c r="D31" s="55">
        <v>0.41</v>
      </c>
      <c r="E31" s="55">
        <v>1.79</v>
      </c>
      <c r="F31">
        <v>3.68</v>
      </c>
      <c r="G31">
        <v>4.67</v>
      </c>
      <c r="H31">
        <v>0.63</v>
      </c>
      <c r="I31">
        <v>0.10000000000000053</v>
      </c>
      <c r="J31">
        <v>0.99</v>
      </c>
      <c r="K31" s="132">
        <v>0.33</v>
      </c>
      <c r="L31" s="132">
        <v>1.01</v>
      </c>
      <c r="M31" s="132">
        <v>0.26902259999999995</v>
      </c>
      <c r="N31" s="132">
        <v>4.6394000000000241E-2</v>
      </c>
      <c r="O31" s="132">
        <v>0.43301610000000001</v>
      </c>
      <c r="P31" s="132">
        <v>0.13924680000000003</v>
      </c>
      <c r="Q31" s="132">
        <v>0.4556311999999999</v>
      </c>
      <c r="R31" s="132">
        <v>2.6504099999999992E-2</v>
      </c>
      <c r="S31" s="132">
        <v>1.8480000000000098E-3</v>
      </c>
      <c r="T31" s="132">
        <v>2.0997900000000003E-2</v>
      </c>
      <c r="U31" s="132">
        <v>7.8507000000000004E-3</v>
      </c>
      <c r="V31" s="132">
        <v>2.2134393048128337E-2</v>
      </c>
      <c r="W31" s="132">
        <v>4.5999999999999996</v>
      </c>
      <c r="X31" s="132">
        <v>23.9</v>
      </c>
    </row>
    <row r="32" spans="1:82" x14ac:dyDescent="0.2">
      <c r="A32" t="s">
        <v>245</v>
      </c>
      <c r="B32">
        <v>2</v>
      </c>
      <c r="C32" s="55">
        <v>3.27</v>
      </c>
      <c r="D32" s="55">
        <v>0.45</v>
      </c>
      <c r="E32" s="55">
        <v>2.2799999999999998</v>
      </c>
      <c r="F32">
        <v>11.18</v>
      </c>
      <c r="G32">
        <v>4.4000000000000004</v>
      </c>
      <c r="H32">
        <v>0.77999999999999936</v>
      </c>
      <c r="I32">
        <v>0.10999999999999943</v>
      </c>
      <c r="J32">
        <v>1.47</v>
      </c>
      <c r="K32" s="132">
        <v>1.02</v>
      </c>
      <c r="L32" s="132">
        <v>1.26</v>
      </c>
      <c r="M32" s="132">
        <v>0.32212439999999976</v>
      </c>
      <c r="N32" s="132">
        <v>5.1003699999999735E-2</v>
      </c>
      <c r="O32" s="132">
        <v>0.64810829999999986</v>
      </c>
      <c r="P32" s="132">
        <v>0.41144760000000019</v>
      </c>
      <c r="Q32" s="132">
        <v>0.55434960000000033</v>
      </c>
      <c r="R32" s="132">
        <v>2.0404799999999987E-2</v>
      </c>
      <c r="S32" s="132">
        <v>1.9062999999999903E-3</v>
      </c>
      <c r="T32" s="132">
        <v>1.6405199999999998E-2</v>
      </c>
      <c r="U32" s="132">
        <v>2.3225400000000014E-2</v>
      </c>
      <c r="V32" s="132">
        <v>2.1675278384279482E-2</v>
      </c>
      <c r="W32" s="132">
        <v>4.5</v>
      </c>
      <c r="X32" s="132">
        <v>23.7</v>
      </c>
    </row>
    <row r="33" spans="1:25" x14ac:dyDescent="0.2">
      <c r="A33" t="s">
        <v>245</v>
      </c>
      <c r="B33">
        <v>2</v>
      </c>
      <c r="C33" s="55">
        <v>7.18</v>
      </c>
      <c r="D33" s="55">
        <v>0.94</v>
      </c>
      <c r="E33" s="55">
        <v>3.09</v>
      </c>
      <c r="F33">
        <v>6.16</v>
      </c>
      <c r="G33">
        <v>5.88</v>
      </c>
      <c r="H33">
        <v>1.68</v>
      </c>
      <c r="I33">
        <v>0.26</v>
      </c>
      <c r="J33">
        <v>2.21</v>
      </c>
      <c r="K33" s="132">
        <v>0.57999999999999996</v>
      </c>
      <c r="L33" s="132">
        <v>2.1</v>
      </c>
      <c r="M33" s="132">
        <v>0.72676799999999986</v>
      </c>
      <c r="N33" s="132">
        <v>0.11937379999999989</v>
      </c>
      <c r="O33" s="132">
        <v>0.98663239999999996</v>
      </c>
      <c r="P33" s="132">
        <v>0.23816540000000005</v>
      </c>
      <c r="Q33" s="132">
        <v>0.92979599999999996</v>
      </c>
      <c r="R33" s="132">
        <v>5.6615999999999993E-2</v>
      </c>
      <c r="S33" s="132">
        <v>4.8957999999999962E-3</v>
      </c>
      <c r="T33" s="132">
        <v>3.6973300000000001E-2</v>
      </c>
      <c r="U33" s="132">
        <v>1.4993000000000001E-2</v>
      </c>
      <c r="V33" s="132">
        <v>3.4445209667093461E-2</v>
      </c>
      <c r="W33" s="132">
        <v>5.05</v>
      </c>
      <c r="X33" s="132">
        <v>29.7</v>
      </c>
    </row>
    <row r="34" spans="1:25" x14ac:dyDescent="0.2">
      <c r="A34" t="s">
        <v>245</v>
      </c>
      <c r="B34">
        <v>2</v>
      </c>
      <c r="C34" s="55">
        <v>5.23</v>
      </c>
      <c r="D34" s="55">
        <v>0.5</v>
      </c>
      <c r="E34" s="55">
        <v>1.67</v>
      </c>
      <c r="F34">
        <v>9.4499999999999993</v>
      </c>
      <c r="G34">
        <v>3.28</v>
      </c>
      <c r="H34">
        <v>1.21</v>
      </c>
      <c r="I34">
        <v>0.14999999999999947</v>
      </c>
      <c r="J34">
        <v>1.28</v>
      </c>
      <c r="K34" s="132">
        <v>0.96</v>
      </c>
      <c r="L34" s="132">
        <v>1.05</v>
      </c>
      <c r="M34" s="132">
        <v>0.49845949999999994</v>
      </c>
      <c r="N34" s="132">
        <v>6.9710999999999745E-2</v>
      </c>
      <c r="O34" s="132">
        <v>0.55874560000000018</v>
      </c>
      <c r="P34" s="132">
        <v>0.37028159999999999</v>
      </c>
      <c r="Q34" s="132">
        <v>0.44419199999999998</v>
      </c>
      <c r="R34" s="132">
        <v>3.3650100000000002E-2</v>
      </c>
      <c r="S34" s="132">
        <v>2.0759999999999923E-3</v>
      </c>
      <c r="T34" s="132">
        <v>2.0134400000000004E-2</v>
      </c>
      <c r="U34" s="132">
        <v>2.1552000000000002E-2</v>
      </c>
      <c r="V34" s="132">
        <v>1.6955987203791465E-2</v>
      </c>
      <c r="W34" s="132">
        <v>4.45</v>
      </c>
      <c r="X34" s="132">
        <v>27.8</v>
      </c>
    </row>
    <row r="35" spans="1:25" x14ac:dyDescent="0.2">
      <c r="W35" t="s">
        <v>852</v>
      </c>
    </row>
    <row r="36" spans="1:25" x14ac:dyDescent="0.2">
      <c r="A36" s="180" t="s">
        <v>1303</v>
      </c>
      <c r="W36" t="s">
        <v>853</v>
      </c>
    </row>
    <row r="37" spans="1:25" x14ac:dyDescent="0.2">
      <c r="A37" s="180" t="s">
        <v>255</v>
      </c>
      <c r="W37" s="166"/>
    </row>
    <row r="38" spans="1:25" x14ac:dyDescent="0.2">
      <c r="W38" s="166"/>
    </row>
    <row r="39" spans="1:25" x14ac:dyDescent="0.2">
      <c r="A39" s="58" t="s">
        <v>41</v>
      </c>
      <c r="B39" s="58" t="s">
        <v>42</v>
      </c>
      <c r="C39" s="58" t="s">
        <v>807</v>
      </c>
      <c r="D39" s="58" t="s">
        <v>216</v>
      </c>
      <c r="E39" s="58" t="s">
        <v>220</v>
      </c>
      <c r="F39" s="58" t="s">
        <v>218</v>
      </c>
      <c r="G39" s="58" t="s">
        <v>216</v>
      </c>
      <c r="H39" s="58" t="s">
        <v>220</v>
      </c>
      <c r="I39" s="58" t="s">
        <v>218</v>
      </c>
      <c r="J39" s="58" t="s">
        <v>1321</v>
      </c>
      <c r="Y39" s="166"/>
    </row>
    <row r="40" spans="1:25" x14ac:dyDescent="0.2">
      <c r="A40" s="58"/>
      <c r="B40" s="58" t="s">
        <v>1311</v>
      </c>
      <c r="C40" s="58" t="s">
        <v>43</v>
      </c>
      <c r="D40" s="58" t="s">
        <v>235</v>
      </c>
      <c r="E40" s="58" t="s">
        <v>235</v>
      </c>
      <c r="F40" s="58" t="s">
        <v>235</v>
      </c>
      <c r="G40" s="58" t="s">
        <v>50</v>
      </c>
      <c r="H40" s="58" t="s">
        <v>50</v>
      </c>
      <c r="I40" s="58" t="s">
        <v>50</v>
      </c>
      <c r="J40" s="58" t="s">
        <v>1322</v>
      </c>
    </row>
    <row r="41" spans="1:25" x14ac:dyDescent="0.2">
      <c r="A41" s="55">
        <v>7</v>
      </c>
      <c r="B41" s="55">
        <v>3.9</v>
      </c>
      <c r="C41" s="55">
        <v>18.399999999999999</v>
      </c>
      <c r="D41" s="55">
        <v>1.7776699999999999E-2</v>
      </c>
      <c r="E41" s="55">
        <v>2.1216000000000002E-2</v>
      </c>
      <c r="F41" s="55">
        <v>7.7004000000000005E-3</v>
      </c>
      <c r="G41" s="55">
        <v>0.24997709999999998</v>
      </c>
      <c r="H41" s="55">
        <v>0.27826960000000001</v>
      </c>
      <c r="I41" s="55">
        <v>0.11986110000000001</v>
      </c>
      <c r="J41" s="55">
        <v>1</v>
      </c>
    </row>
    <row r="42" spans="1:25" x14ac:dyDescent="0.2">
      <c r="A42" s="55">
        <v>9</v>
      </c>
      <c r="B42" s="55">
        <v>3.3</v>
      </c>
      <c r="C42" s="55">
        <v>20.7</v>
      </c>
      <c r="D42" s="55">
        <v>1.8423999999999999E-2</v>
      </c>
      <c r="E42" s="55">
        <v>1.068E-2</v>
      </c>
      <c r="F42" s="55">
        <v>7.3919999999999993E-3</v>
      </c>
      <c r="G42" s="55">
        <v>0.2043055</v>
      </c>
      <c r="H42" s="55">
        <v>0.13000500000000001</v>
      </c>
      <c r="I42" s="55">
        <v>9.2553299999999991E-2</v>
      </c>
      <c r="J42" s="55">
        <v>1</v>
      </c>
    </row>
    <row r="43" spans="1:25" x14ac:dyDescent="0.2">
      <c r="A43" s="55">
        <v>12</v>
      </c>
      <c r="B43" s="55">
        <v>5.65</v>
      </c>
      <c r="C43" s="55">
        <v>31.4</v>
      </c>
      <c r="D43" s="55">
        <v>4.9145799999999996E-2</v>
      </c>
      <c r="E43" s="55">
        <v>3.29208E-2</v>
      </c>
      <c r="F43" s="55">
        <v>1.31006E-2</v>
      </c>
      <c r="G43" s="55">
        <v>0.74831199999999998</v>
      </c>
      <c r="H43" s="55">
        <v>0.7255647999999999</v>
      </c>
      <c r="I43" s="55">
        <v>0.28221779999999996</v>
      </c>
      <c r="J43" s="55">
        <v>1</v>
      </c>
    </row>
    <row r="44" spans="1:25" x14ac:dyDescent="0.2">
      <c r="A44" s="55">
        <v>15</v>
      </c>
      <c r="B44" s="55">
        <v>3.45</v>
      </c>
      <c r="C44" s="55">
        <v>15.8</v>
      </c>
      <c r="D44" s="55">
        <v>1.3594E-2</v>
      </c>
      <c r="E44" s="55">
        <v>1.44228E-2</v>
      </c>
      <c r="F44" s="55">
        <v>6.8485999999999998E-3</v>
      </c>
      <c r="G44" s="55">
        <v>0.14287</v>
      </c>
      <c r="H44" s="55">
        <v>0.1818264</v>
      </c>
      <c r="I44" s="55">
        <v>9.1674000000000005E-2</v>
      </c>
      <c r="J44" s="55">
        <v>1</v>
      </c>
    </row>
    <row r="45" spans="1:25" x14ac:dyDescent="0.2">
      <c r="A45" s="55">
        <v>16</v>
      </c>
      <c r="B45" s="55">
        <v>2.9</v>
      </c>
      <c r="C45" s="55">
        <v>18.8</v>
      </c>
      <c r="D45" s="55">
        <v>9.5940000000000001E-3</v>
      </c>
      <c r="E45" s="55">
        <v>1.8905999999999999E-3</v>
      </c>
      <c r="F45" s="55">
        <v>5.5494000000000186E-3</v>
      </c>
      <c r="G45" s="55">
        <v>0.10594479999999999</v>
      </c>
      <c r="H45" s="55">
        <v>2.7458999999999997E-2</v>
      </c>
      <c r="I45" s="55">
        <v>7.6674600000000259E-2</v>
      </c>
      <c r="J45" s="55">
        <v>1</v>
      </c>
    </row>
    <row r="46" spans="1:25" x14ac:dyDescent="0.2">
      <c r="A46" s="55">
        <v>26</v>
      </c>
      <c r="B46" s="55">
        <v>4.55</v>
      </c>
      <c r="C46" s="55">
        <v>36.200000000000003</v>
      </c>
      <c r="D46" s="55">
        <v>4.3730399999999996E-2</v>
      </c>
      <c r="E46" s="55">
        <v>2.1448000000000002E-2</v>
      </c>
      <c r="F46" s="55">
        <v>1.39712E-2</v>
      </c>
      <c r="G46" s="55">
        <v>0.592781</v>
      </c>
      <c r="H46" s="55">
        <v>0.28554399999999996</v>
      </c>
      <c r="I46" s="55">
        <v>0.24148699999999998</v>
      </c>
      <c r="J46" s="55">
        <v>1</v>
      </c>
    </row>
    <row r="47" spans="1:25" x14ac:dyDescent="0.2">
      <c r="A47" s="55">
        <v>27</v>
      </c>
      <c r="B47" s="55">
        <v>6.05</v>
      </c>
      <c r="C47" s="55">
        <v>35.9</v>
      </c>
      <c r="D47" s="55">
        <v>5.4600000000000003E-2</v>
      </c>
      <c r="E47" s="55">
        <v>3.5276999999999996E-2</v>
      </c>
      <c r="F47" s="55">
        <v>1.6739799999999999E-2</v>
      </c>
      <c r="G47" s="55">
        <v>0.86065200000000008</v>
      </c>
      <c r="H47" s="55">
        <v>0.7063155000000001</v>
      </c>
      <c r="I47" s="55">
        <v>0.32236049999999999</v>
      </c>
      <c r="J47" s="55">
        <v>1</v>
      </c>
    </row>
    <row r="48" spans="1:25" x14ac:dyDescent="0.2">
      <c r="A48" s="55">
        <v>29</v>
      </c>
      <c r="B48" s="55">
        <v>5.2</v>
      </c>
      <c r="C48" s="55">
        <v>35.4</v>
      </c>
      <c r="D48" s="55">
        <v>3.7884000000000001E-2</v>
      </c>
      <c r="E48" s="55">
        <v>4.4258900000000011E-2</v>
      </c>
      <c r="F48" s="55">
        <v>1.8278000000000013E-2</v>
      </c>
      <c r="G48" s="55">
        <v>0.69674220000000009</v>
      </c>
      <c r="H48" s="55">
        <v>0.69648600000000005</v>
      </c>
      <c r="I48" s="55">
        <v>0.31601560000000029</v>
      </c>
      <c r="J48" s="55">
        <v>1</v>
      </c>
    </row>
    <row r="49" spans="1:10" x14ac:dyDescent="0.2">
      <c r="A49" s="55">
        <v>31</v>
      </c>
      <c r="B49" s="55">
        <v>3.9</v>
      </c>
      <c r="C49" s="55">
        <v>15.5</v>
      </c>
      <c r="D49" s="55">
        <v>1.8148500000000001E-2</v>
      </c>
      <c r="E49" s="55">
        <v>7.5599999999999999E-3</v>
      </c>
      <c r="F49" s="55">
        <v>8.895999999999982E-3</v>
      </c>
      <c r="G49" s="55">
        <v>0.18757799999999999</v>
      </c>
      <c r="H49" s="55">
        <v>8.5451100000000016E-2</v>
      </c>
      <c r="I49" s="55">
        <v>0.12837759999999976</v>
      </c>
      <c r="J49" s="55">
        <v>1</v>
      </c>
    </row>
    <row r="50" spans="1:10" x14ac:dyDescent="0.2">
      <c r="A50" s="55">
        <v>41</v>
      </c>
      <c r="B50" s="55">
        <v>5.0999999999999996</v>
      </c>
      <c r="C50" s="55">
        <v>36.9</v>
      </c>
      <c r="D50" s="55">
        <v>4.2452999999999991E-2</v>
      </c>
      <c r="E50" s="55">
        <v>3.63816E-2</v>
      </c>
      <c r="F50" s="55">
        <v>2.3832899999999997E-2</v>
      </c>
      <c r="G50" s="55">
        <v>0.82086479999999995</v>
      </c>
      <c r="H50" s="55">
        <v>0.68872389999999994</v>
      </c>
      <c r="I50" s="55">
        <v>0.48230909999999994</v>
      </c>
      <c r="J50" s="55">
        <v>1</v>
      </c>
    </row>
    <row r="52" spans="1:10" x14ac:dyDescent="0.2">
      <c r="A52" s="23" t="s">
        <v>175</v>
      </c>
      <c r="B52" s="23"/>
      <c r="C52" s="23"/>
      <c r="D52" s="23"/>
      <c r="E52" s="23"/>
      <c r="F52" s="23"/>
    </row>
    <row r="53" spans="1:10" x14ac:dyDescent="0.2">
      <c r="A53" s="23" t="s">
        <v>176</v>
      </c>
      <c r="B53" s="23"/>
      <c r="C53" s="23"/>
      <c r="D53" s="23"/>
      <c r="E53" s="23"/>
      <c r="F53" s="23" t="s">
        <v>258</v>
      </c>
    </row>
    <row r="55" spans="1:10" x14ac:dyDescent="0.2">
      <c r="A55" t="s">
        <v>132</v>
      </c>
    </row>
    <row r="56" spans="1:10" x14ac:dyDescent="0.2">
      <c r="A56" t="s">
        <v>133</v>
      </c>
    </row>
    <row r="58" spans="1:10" x14ac:dyDescent="0.2">
      <c r="A58" s="20" t="s">
        <v>135</v>
      </c>
      <c r="B58" s="12" t="s">
        <v>136</v>
      </c>
      <c r="C58" s="20" t="s">
        <v>137</v>
      </c>
      <c r="D58" s="30" t="s">
        <v>138</v>
      </c>
      <c r="E58" s="20" t="s">
        <v>139</v>
      </c>
      <c r="F58" s="13" t="s">
        <v>140</v>
      </c>
      <c r="H58" s="123" t="s">
        <v>344</v>
      </c>
    </row>
    <row r="59" spans="1:10" x14ac:dyDescent="0.2">
      <c r="A59" s="22"/>
      <c r="B59" s="18" t="s">
        <v>142</v>
      </c>
      <c r="C59" s="22" t="s">
        <v>142</v>
      </c>
      <c r="D59" s="31" t="s">
        <v>142</v>
      </c>
      <c r="E59" s="22" t="s">
        <v>141</v>
      </c>
      <c r="F59" s="19"/>
    </row>
    <row r="60" spans="1:10" x14ac:dyDescent="0.2">
      <c r="A60" s="26">
        <v>1999</v>
      </c>
      <c r="B60" s="15"/>
      <c r="C60" s="21"/>
      <c r="D60" s="32"/>
      <c r="E60" s="21"/>
      <c r="F60" s="16"/>
    </row>
    <row r="61" spans="1:10" x14ac:dyDescent="0.2">
      <c r="A61" s="21" t="s">
        <v>143</v>
      </c>
      <c r="B61" s="15">
        <v>262</v>
      </c>
      <c r="C61" s="21">
        <v>170</v>
      </c>
      <c r="D61" s="32">
        <v>52</v>
      </c>
      <c r="E61" s="21" t="s">
        <v>144</v>
      </c>
      <c r="F61" s="16">
        <v>375</v>
      </c>
    </row>
    <row r="62" spans="1:10" x14ac:dyDescent="0.2">
      <c r="A62" s="21" t="s">
        <v>146</v>
      </c>
      <c r="B62" s="15">
        <v>302</v>
      </c>
      <c r="C62" s="21">
        <v>189</v>
      </c>
      <c r="D62" s="32">
        <v>50</v>
      </c>
      <c r="E62" s="21" t="s">
        <v>145</v>
      </c>
      <c r="F62" s="16">
        <v>515</v>
      </c>
    </row>
    <row r="63" spans="1:10" x14ac:dyDescent="0.2">
      <c r="A63" s="21" t="s">
        <v>148</v>
      </c>
      <c r="B63" s="15">
        <v>394</v>
      </c>
      <c r="C63" s="21">
        <v>268</v>
      </c>
      <c r="D63" s="32">
        <v>44</v>
      </c>
      <c r="E63" s="21" t="s">
        <v>147</v>
      </c>
      <c r="F63" s="16">
        <v>726</v>
      </c>
    </row>
    <row r="64" spans="1:10" x14ac:dyDescent="0.2">
      <c r="A64" s="21" t="s">
        <v>150</v>
      </c>
      <c r="B64" s="15">
        <v>451</v>
      </c>
      <c r="C64" s="21">
        <v>299</v>
      </c>
      <c r="D64" s="32">
        <v>44</v>
      </c>
      <c r="E64" s="21" t="s">
        <v>149</v>
      </c>
      <c r="F64" s="16">
        <v>950</v>
      </c>
    </row>
    <row r="65" spans="1:6" x14ac:dyDescent="0.2">
      <c r="A65" s="26">
        <v>2000</v>
      </c>
      <c r="B65" s="15"/>
      <c r="C65" s="21"/>
      <c r="D65" s="32"/>
      <c r="E65" s="21"/>
      <c r="F65" s="16"/>
    </row>
    <row r="66" spans="1:6" x14ac:dyDescent="0.2">
      <c r="A66" s="21" t="s">
        <v>152</v>
      </c>
      <c r="B66" s="15">
        <v>407</v>
      </c>
      <c r="C66" s="21">
        <v>320</v>
      </c>
      <c r="D66" s="32">
        <v>40</v>
      </c>
      <c r="E66" s="21" t="s">
        <v>151</v>
      </c>
      <c r="F66" s="16">
        <v>827</v>
      </c>
    </row>
    <row r="67" spans="1:6" x14ac:dyDescent="0.2">
      <c r="A67" s="21" t="s">
        <v>154</v>
      </c>
      <c r="B67" s="15">
        <v>381</v>
      </c>
      <c r="C67" s="21">
        <v>283</v>
      </c>
      <c r="D67" s="32">
        <v>38</v>
      </c>
      <c r="E67" s="21" t="s">
        <v>153</v>
      </c>
      <c r="F67" s="16">
        <v>1054</v>
      </c>
    </row>
    <row r="68" spans="1:6" x14ac:dyDescent="0.2">
      <c r="A68" s="21" t="s">
        <v>156</v>
      </c>
      <c r="B68" s="15">
        <v>386</v>
      </c>
      <c r="C68" s="21">
        <v>284</v>
      </c>
      <c r="D68" s="32">
        <v>35</v>
      </c>
      <c r="E68" s="21" t="s">
        <v>155</v>
      </c>
      <c r="F68" s="16">
        <v>1339</v>
      </c>
    </row>
    <row r="69" spans="1:6" x14ac:dyDescent="0.2">
      <c r="A69" s="22" t="s">
        <v>158</v>
      </c>
      <c r="B69" s="18">
        <v>368</v>
      </c>
      <c r="C69" s="22">
        <v>263</v>
      </c>
      <c r="D69" s="31">
        <v>35</v>
      </c>
      <c r="E69" s="22" t="s">
        <v>157</v>
      </c>
      <c r="F69" s="19">
        <v>1471</v>
      </c>
    </row>
    <row r="71" spans="1:6" x14ac:dyDescent="0.2">
      <c r="A71" t="s">
        <v>159</v>
      </c>
    </row>
    <row r="72" spans="1:6" x14ac:dyDescent="0.2">
      <c r="A72" t="s">
        <v>134</v>
      </c>
    </row>
    <row r="73" spans="1:6" x14ac:dyDescent="0.2">
      <c r="A73" t="s">
        <v>160</v>
      </c>
    </row>
    <row r="74" spans="1:6" x14ac:dyDescent="0.2">
      <c r="A74" t="s">
        <v>161</v>
      </c>
    </row>
    <row r="75" spans="1:6" x14ac:dyDescent="0.2">
      <c r="A75" t="s">
        <v>162</v>
      </c>
    </row>
    <row r="77" spans="1:6" x14ac:dyDescent="0.2">
      <c r="A77" s="23" t="s">
        <v>102</v>
      </c>
      <c r="E77" s="23" t="s">
        <v>259</v>
      </c>
    </row>
    <row r="79" spans="1:6" x14ac:dyDescent="0.2">
      <c r="A79" s="47"/>
      <c r="B79" s="50" t="s">
        <v>104</v>
      </c>
      <c r="C79" s="48" t="s">
        <v>105</v>
      </c>
    </row>
    <row r="80" spans="1:6" ht="15.75" x14ac:dyDescent="0.25">
      <c r="A80" s="49" t="s">
        <v>103</v>
      </c>
      <c r="B80" s="45">
        <v>3.3</v>
      </c>
      <c r="C80" s="46" t="s">
        <v>257</v>
      </c>
      <c r="D80" s="37"/>
    </row>
    <row r="82" spans="1:4" x14ac:dyDescent="0.2">
      <c r="A82" t="s">
        <v>260</v>
      </c>
    </row>
    <row r="83" spans="1:4" x14ac:dyDescent="0.2">
      <c r="A83" t="s">
        <v>106</v>
      </c>
    </row>
    <row r="84" spans="1:4" x14ac:dyDescent="0.2">
      <c r="A84" t="s">
        <v>107</v>
      </c>
    </row>
    <row r="85" spans="1:4" x14ac:dyDescent="0.2">
      <c r="A85" t="s">
        <v>108</v>
      </c>
    </row>
    <row r="86" spans="1:4" x14ac:dyDescent="0.2">
      <c r="A86" t="s">
        <v>109</v>
      </c>
    </row>
    <row r="87" spans="1:4" x14ac:dyDescent="0.2">
      <c r="A87" t="s">
        <v>110</v>
      </c>
    </row>
    <row r="89" spans="1:4" x14ac:dyDescent="0.2">
      <c r="A89" s="7"/>
      <c r="B89" s="7" t="s">
        <v>111</v>
      </c>
      <c r="C89" s="7" t="s">
        <v>112</v>
      </c>
      <c r="D89" s="2" t="s">
        <v>113</v>
      </c>
    </row>
    <row r="90" spans="1:4" x14ac:dyDescent="0.2">
      <c r="A90" s="8" t="s">
        <v>114</v>
      </c>
      <c r="B90" s="8">
        <v>3.4</v>
      </c>
      <c r="C90" s="8">
        <v>6.4</v>
      </c>
      <c r="D90" s="4">
        <v>5.2</v>
      </c>
    </row>
    <row r="91" spans="1:4" x14ac:dyDescent="0.2">
      <c r="A91" s="8" t="s">
        <v>115</v>
      </c>
      <c r="B91" s="8">
        <v>0.76</v>
      </c>
      <c r="C91" s="8">
        <v>0.49</v>
      </c>
      <c r="D91" s="4">
        <v>0.43</v>
      </c>
    </row>
    <row r="92" spans="1:4" x14ac:dyDescent="0.2">
      <c r="A92" s="8" t="s">
        <v>116</v>
      </c>
      <c r="B92" s="8">
        <v>2.2999999999999998</v>
      </c>
      <c r="C92" s="8">
        <v>4.7</v>
      </c>
      <c r="D92" s="4">
        <v>3.8</v>
      </c>
    </row>
    <row r="93" spans="1:4" x14ac:dyDescent="0.2">
      <c r="A93" s="45" t="s">
        <v>117</v>
      </c>
      <c r="B93" s="45">
        <v>7.7</v>
      </c>
      <c r="C93" s="45">
        <v>11.4</v>
      </c>
      <c r="D93" s="46">
        <v>4.2</v>
      </c>
    </row>
    <row r="96" spans="1:4" x14ac:dyDescent="0.2">
      <c r="A96" s="23" t="s">
        <v>384</v>
      </c>
    </row>
    <row r="97" spans="1:2" x14ac:dyDescent="0.2">
      <c r="A97" s="23" t="s">
        <v>385</v>
      </c>
    </row>
    <row r="99" spans="1:2" x14ac:dyDescent="0.2">
      <c r="A99" s="11" t="s">
        <v>386</v>
      </c>
      <c r="B99" s="20" t="s">
        <v>387</v>
      </c>
    </row>
    <row r="100" spans="1:2" x14ac:dyDescent="0.2">
      <c r="A100" s="17">
        <v>41.3</v>
      </c>
      <c r="B100" s="22">
        <v>11.4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F37" sqref="F37"/>
    </sheetView>
  </sheetViews>
  <sheetFormatPr baseColWidth="10" defaultRowHeight="12.75" x14ac:dyDescent="0.2"/>
  <cols>
    <col min="1" max="1" width="15.42578125" customWidth="1"/>
    <col min="2" max="2" width="13.85546875" customWidth="1"/>
    <col min="3" max="3" width="13.42578125" customWidth="1"/>
    <col min="4" max="4" width="12.42578125" customWidth="1"/>
    <col min="7" max="7" width="16.140625" bestFit="1" customWidth="1"/>
  </cols>
  <sheetData>
    <row r="1" spans="1:7" x14ac:dyDescent="0.2">
      <c r="A1" t="s">
        <v>1019</v>
      </c>
      <c r="B1" t="s">
        <v>1020</v>
      </c>
      <c r="D1" t="s">
        <v>1021</v>
      </c>
    </row>
    <row r="3" spans="1:7" x14ac:dyDescent="0.2">
      <c r="A3" s="23" t="s">
        <v>1012</v>
      </c>
    </row>
    <row r="4" spans="1:7" x14ac:dyDescent="0.2">
      <c r="A4" s="7" t="s">
        <v>996</v>
      </c>
      <c r="B4" s="2" t="s">
        <v>138</v>
      </c>
    </row>
    <row r="5" spans="1:7" x14ac:dyDescent="0.2">
      <c r="A5" s="9"/>
      <c r="B5" s="6" t="s">
        <v>1011</v>
      </c>
      <c r="C5" s="166" t="s">
        <v>1013</v>
      </c>
      <c r="G5" s="23" t="s">
        <v>891</v>
      </c>
    </row>
    <row r="6" spans="1:7" x14ac:dyDescent="0.2">
      <c r="A6" s="8" t="s">
        <v>1005</v>
      </c>
      <c r="B6" s="4">
        <v>28.67</v>
      </c>
      <c r="C6" s="166" t="s">
        <v>1014</v>
      </c>
      <c r="G6" t="s">
        <v>980</v>
      </c>
    </row>
    <row r="7" spans="1:7" x14ac:dyDescent="0.2">
      <c r="A7" s="172" t="s">
        <v>1006</v>
      </c>
      <c r="B7" s="4">
        <v>30.42</v>
      </c>
      <c r="C7" s="166" t="s">
        <v>1015</v>
      </c>
    </row>
    <row r="8" spans="1:7" x14ac:dyDescent="0.2">
      <c r="A8" s="172" t="s">
        <v>1007</v>
      </c>
      <c r="B8" s="4">
        <v>28.03</v>
      </c>
      <c r="C8" s="166" t="s">
        <v>1016</v>
      </c>
    </row>
    <row r="9" spans="1:7" x14ac:dyDescent="0.2">
      <c r="A9" s="172" t="s">
        <v>1008</v>
      </c>
      <c r="B9" s="4">
        <v>26.48</v>
      </c>
    </row>
    <row r="10" spans="1:7" x14ac:dyDescent="0.2">
      <c r="A10" s="172" t="s">
        <v>1009</v>
      </c>
      <c r="B10" s="4">
        <v>24.47</v>
      </c>
      <c r="C10" s="177" t="s">
        <v>1017</v>
      </c>
    </row>
    <row r="11" spans="1:7" x14ac:dyDescent="0.2">
      <c r="A11" s="221" t="s">
        <v>1010</v>
      </c>
      <c r="B11" s="220">
        <v>27.61</v>
      </c>
    </row>
    <row r="14" spans="1:7" ht="15" x14ac:dyDescent="0.25">
      <c r="A14" s="23" t="s">
        <v>1057</v>
      </c>
      <c r="B14" s="238"/>
    </row>
    <row r="15" spans="1:7" ht="15" x14ac:dyDescent="0.25">
      <c r="A15" s="209" t="s">
        <v>167</v>
      </c>
      <c r="B15" s="239" t="s">
        <v>1056</v>
      </c>
    </row>
    <row r="16" spans="1:7" x14ac:dyDescent="0.2">
      <c r="A16" s="210"/>
      <c r="B16" s="22" t="s">
        <v>1055</v>
      </c>
    </row>
    <row r="17" spans="1:4" x14ac:dyDescent="0.2">
      <c r="A17" s="27">
        <v>1999</v>
      </c>
      <c r="B17" s="21"/>
      <c r="C17" s="166" t="s">
        <v>1058</v>
      </c>
    </row>
    <row r="18" spans="1:4" x14ac:dyDescent="0.2">
      <c r="A18" s="14" t="s">
        <v>143</v>
      </c>
      <c r="B18" s="21">
        <v>52</v>
      </c>
      <c r="C18" s="166" t="s">
        <v>1059</v>
      </c>
    </row>
    <row r="19" spans="1:4" x14ac:dyDescent="0.2">
      <c r="A19" s="14" t="s">
        <v>171</v>
      </c>
      <c r="B19" s="21">
        <v>50</v>
      </c>
      <c r="C19" s="166" t="s">
        <v>1060</v>
      </c>
    </row>
    <row r="20" spans="1:4" x14ac:dyDescent="0.2">
      <c r="A20" s="14" t="s">
        <v>170</v>
      </c>
      <c r="B20" s="21">
        <v>44</v>
      </c>
      <c r="C20" s="166" t="s">
        <v>1061</v>
      </c>
    </row>
    <row r="21" spans="1:4" x14ac:dyDescent="0.2">
      <c r="A21" s="14" t="s">
        <v>150</v>
      </c>
      <c r="B21" s="21">
        <v>44</v>
      </c>
      <c r="C21" s="166" t="s">
        <v>1062</v>
      </c>
    </row>
    <row r="22" spans="1:4" x14ac:dyDescent="0.2">
      <c r="A22" s="27">
        <v>2000</v>
      </c>
      <c r="B22" s="21"/>
      <c r="C22" s="166" t="s">
        <v>1063</v>
      </c>
    </row>
    <row r="23" spans="1:4" x14ac:dyDescent="0.2">
      <c r="A23" s="14" t="s">
        <v>152</v>
      </c>
      <c r="B23" s="21">
        <v>40</v>
      </c>
      <c r="C23" s="166" t="s">
        <v>1064</v>
      </c>
    </row>
    <row r="24" spans="1:4" x14ac:dyDescent="0.2">
      <c r="A24" s="14" t="s">
        <v>154</v>
      </c>
      <c r="B24" s="21">
        <v>38</v>
      </c>
      <c r="C24" s="166" t="s">
        <v>1065</v>
      </c>
    </row>
    <row r="25" spans="1:4" x14ac:dyDescent="0.2">
      <c r="A25" s="14" t="s">
        <v>172</v>
      </c>
      <c r="B25" s="21">
        <v>35</v>
      </c>
    </row>
    <row r="26" spans="1:4" x14ac:dyDescent="0.2">
      <c r="A26" s="210" t="s">
        <v>173</v>
      </c>
      <c r="B26" s="22">
        <v>35</v>
      </c>
    </row>
    <row r="27" spans="1:4" x14ac:dyDescent="0.2">
      <c r="A27" s="79" t="s">
        <v>759</v>
      </c>
      <c r="B27" s="240">
        <f>AVERAGE(B18:B26)</f>
        <v>42.25</v>
      </c>
    </row>
    <row r="29" spans="1:4" x14ac:dyDescent="0.2">
      <c r="A29" s="90" t="s">
        <v>1349</v>
      </c>
    </row>
    <row r="30" spans="1:4" x14ac:dyDescent="0.2">
      <c r="A30" s="321" t="s">
        <v>1351</v>
      </c>
    </row>
    <row r="31" spans="1:4" x14ac:dyDescent="0.2">
      <c r="A31" t="s">
        <v>1352</v>
      </c>
    </row>
    <row r="32" spans="1:4" x14ac:dyDescent="0.2">
      <c r="A32" s="322" t="s">
        <v>1353</v>
      </c>
      <c r="B32" s="323" t="s">
        <v>1354</v>
      </c>
      <c r="C32" s="323" t="s">
        <v>1355</v>
      </c>
      <c r="D32" s="324" t="s">
        <v>387</v>
      </c>
    </row>
    <row r="33" spans="1:4" x14ac:dyDescent="0.2">
      <c r="A33" s="14" t="s">
        <v>1356</v>
      </c>
      <c r="B33" s="270" t="s">
        <v>1357</v>
      </c>
      <c r="C33" s="21" t="s">
        <v>1358</v>
      </c>
      <c r="D33" s="16" t="s">
        <v>1359</v>
      </c>
    </row>
    <row r="34" spans="1:4" x14ac:dyDescent="0.2">
      <c r="A34" s="14" t="s">
        <v>1360</v>
      </c>
      <c r="B34" s="270" t="s">
        <v>1361</v>
      </c>
      <c r="C34" s="21" t="s">
        <v>1362</v>
      </c>
      <c r="D34" s="16" t="s">
        <v>1363</v>
      </c>
    </row>
    <row r="35" spans="1:4" x14ac:dyDescent="0.2">
      <c r="A35" s="14" t="s">
        <v>1364</v>
      </c>
      <c r="B35" s="270" t="s">
        <v>1365</v>
      </c>
      <c r="C35" s="21" t="s">
        <v>1366</v>
      </c>
      <c r="D35" s="16" t="s">
        <v>1367</v>
      </c>
    </row>
    <row r="36" spans="1:4" x14ac:dyDescent="0.2">
      <c r="A36" s="77" t="s">
        <v>1368</v>
      </c>
      <c r="B36" s="67" t="s">
        <v>1369</v>
      </c>
      <c r="C36" s="67" t="s">
        <v>1370</v>
      </c>
      <c r="D36" s="69" t="s">
        <v>1371</v>
      </c>
    </row>
  </sheetData>
  <hyperlinks>
    <hyperlink ref="C10" r:id="rId1"/>
  </hyperlinks>
  <pageMargins left="0.7" right="0.7" top="0.78740157499999996" bottom="0.78740157499999996" header="0.3" footer="0.3"/>
  <pageSetup paperSize="9" orientation="portrait" horizontalDpi="4294967293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36</vt:i4>
      </vt:variant>
    </vt:vector>
  </HeadingPairs>
  <TitlesOfParts>
    <vt:vector size="36" baseType="lpstr">
      <vt:lpstr>Literatur</vt:lpstr>
      <vt:lpstr>Amax</vt:lpstr>
      <vt:lpstr>yrec</vt:lpstr>
      <vt:lpstr>Pst</vt:lpstr>
      <vt:lpstr>pfext</vt:lpstr>
      <vt:lpstr>sigman</vt:lpstr>
      <vt:lpstr>Robdaten</vt:lpstr>
      <vt:lpstr>Pcn;N-Aufnahmekap. FW</vt:lpstr>
      <vt:lpstr>ncon</vt:lpstr>
      <vt:lpstr>respcoeff</vt:lpstr>
      <vt:lpstr>prg</vt:lpstr>
      <vt:lpstr>prms</vt:lpstr>
      <vt:lpstr>prmr</vt:lpstr>
      <vt:lpstr>pss</vt:lpstr>
      <vt:lpstr>alphac</vt:lpstr>
      <vt:lpstr>prhos</vt:lpstr>
      <vt:lpstr>pnus</vt:lpstr>
      <vt:lpstr>pha</vt:lpstr>
      <vt:lpstr>crown_a</vt:lpstr>
      <vt:lpstr>crown_a_gron</vt:lpstr>
      <vt:lpstr>crown_c</vt:lpstr>
      <vt:lpstr>PSLAmin,PSLAaa</vt:lpstr>
      <vt:lpstr>Photosyn_werte</vt:lpstr>
      <vt:lpstr>phic</vt:lpstr>
      <vt:lpstr>endbb</vt:lpstr>
      <vt:lpstr>Phänologie</vt:lpstr>
      <vt:lpstr>ceppot</vt:lpstr>
      <vt:lpstr>Wseed,Ns,max</vt:lpstr>
      <vt:lpstr>Psa</vt:lpstr>
      <vt:lpstr>RootShoot</vt:lpstr>
      <vt:lpstr>ph1</vt:lpstr>
      <vt:lpstr>Allg.</vt:lpstr>
      <vt:lpstr>psf</vt:lpstr>
      <vt:lpstr>Mortalität</vt:lpstr>
      <vt:lpstr>Litter</vt:lpstr>
      <vt:lpstr>RobHöhen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Petra Lasch</cp:lastModifiedBy>
  <dcterms:created xsi:type="dcterms:W3CDTF">2008-06-03T11:10:56Z</dcterms:created>
  <dcterms:modified xsi:type="dcterms:W3CDTF">2019-06-11T09:01:23Z</dcterms:modified>
</cp:coreProperties>
</file>