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hartsheets/sheet2.xml" ContentType="application/vnd.openxmlformats-officedocument.spreadsheetml.chart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60" yWindow="315" windowWidth="26685" windowHeight="12495" firstSheet="27" activeTab="33"/>
  </bookViews>
  <sheets>
    <sheet name="Tab. 1" sheetId="1" r:id="rId1"/>
    <sheet name="Tab. 2, II" sheetId="2" r:id="rId2"/>
    <sheet name="Tab. 2" sheetId="3" r:id="rId3"/>
    <sheet name="Tab. 4" sheetId="4" r:id="rId4"/>
    <sheet name="Fig. h(F)" sheetId="5" r:id="rId5"/>
    <sheet name="Tab. 5" sheetId="6" r:id="rId6"/>
    <sheet name="Tab. 6" sheetId="7" r:id="rId7"/>
    <sheet name="Tab. 7" sheetId="8" r:id="rId8"/>
    <sheet name="Tab. 8" sheetId="9" r:id="rId9"/>
    <sheet name="Tab. 13" sheetId="10" r:id="rId10"/>
    <sheet name="rkr(DBH)" sheetId="11" r:id="rId11"/>
    <sheet name="Cannell_FI" sheetId="12" r:id="rId12"/>
    <sheet name="Alle" sheetId="13" r:id="rId13"/>
    <sheet name="Claesson" sheetId="14" r:id="rId14"/>
    <sheet name="Fröhlich_alle" sheetId="15" r:id="rId15"/>
    <sheet name="Hasenauer" sheetId="16" r:id="rId16"/>
    <sheet name="Lyr, Hoffm., Engel" sheetId="17" r:id="rId17"/>
    <sheet name="Laasasenaho" sheetId="18" r:id="rId18"/>
    <sheet name="KronenD" sheetId="19" r:id="rId19"/>
    <sheet name="Nadelm.Tab.10" sheetId="20" r:id="rId20"/>
    <sheet name="LichtSchattenKr" sheetId="21" r:id="rId21"/>
    <sheet name="Ndgew.fr" sheetId="22" r:id="rId22"/>
    <sheet name="Zusf.KrV" sheetId="23" r:id="rId23"/>
    <sheet name="KrVFITA" sheetId="24" r:id="rId24"/>
    <sheet name="Fichte 18" sheetId="25" r:id="rId25"/>
    <sheet name="Ndgew.Tab.19" sheetId="26" r:id="rId26"/>
    <sheet name="Urdaten Lässig" sheetId="27" r:id="rId27"/>
    <sheet name="Urdaten Vanselow" sheetId="28" r:id="rId28"/>
    <sheet name="Lässig-sort" sheetId="29" r:id="rId29"/>
    <sheet name="BurgerKrD" sheetId="30" r:id="rId30"/>
    <sheet name="Högl" sheetId="31" r:id="rId31"/>
    <sheet name="Paces" sheetId="32" r:id="rId32"/>
    <sheet name="SchulzeFI" sheetId="33" r:id="rId33"/>
    <sheet name="##KrR_alleFI" sheetId="34" r:id="rId34"/>
    <sheet name="##KrR_alleFI (2)" sheetId="37" r:id="rId35"/>
    <sheet name="##BlattmasseHöheFI" sheetId="35" r:id="rId36"/>
    <sheet name="leer" sheetId="36" r:id="rId37"/>
  </sheets>
  <definedNames>
    <definedName name="Climate">#REF!</definedName>
    <definedName name="_xlnm.Print_Area" localSheetId="35">'##BlattmasseHöheFI'!$1:$1048576</definedName>
    <definedName name="solver_adj" localSheetId="35" hidden="1">'##BlattmasseHöheFI'!$AA$49:$AA$51</definedName>
    <definedName name="solver_adj" localSheetId="6" hidden="1">'Tab. 6'!$O$7:$O$9</definedName>
    <definedName name="solver_cvg" localSheetId="35" hidden="1">0.0001</definedName>
    <definedName name="solver_cvg" localSheetId="6" hidden="1">0.001</definedName>
    <definedName name="solver_drv" localSheetId="35" hidden="1">1</definedName>
    <definedName name="solver_drv" localSheetId="6" hidden="1">1</definedName>
    <definedName name="solver_est" localSheetId="35" hidden="1">1</definedName>
    <definedName name="solver_est" localSheetId="6" hidden="1">1</definedName>
    <definedName name="solver_itr" localSheetId="35" hidden="1">100</definedName>
    <definedName name="solver_itr" localSheetId="6" hidden="1">100</definedName>
    <definedName name="solver_lin" localSheetId="35" hidden="1">2</definedName>
    <definedName name="solver_lin" localSheetId="6" hidden="1">2</definedName>
    <definedName name="solver_neg" localSheetId="35" hidden="1">2</definedName>
    <definedName name="solver_neg" localSheetId="6" hidden="1">2</definedName>
    <definedName name="solver_num" localSheetId="35" hidden="1">0</definedName>
    <definedName name="solver_num" localSheetId="6" hidden="1">0</definedName>
    <definedName name="solver_nwt" localSheetId="35" hidden="1">1</definedName>
    <definedName name="solver_nwt" localSheetId="6" hidden="1">1</definedName>
    <definedName name="solver_opt" localSheetId="35" hidden="1">'##BlattmasseHöheFI'!$AB$61</definedName>
    <definedName name="solver_opt" localSheetId="6" hidden="1">'Tab. 6'!$P$32</definedName>
    <definedName name="solver_pre" localSheetId="35" hidden="1">0.000001</definedName>
    <definedName name="solver_pre" localSheetId="6" hidden="1">0.000001</definedName>
    <definedName name="solver_scl" localSheetId="35" hidden="1">2</definedName>
    <definedName name="solver_scl" localSheetId="6" hidden="1">2</definedName>
    <definedName name="solver_sho" localSheetId="35" hidden="1">2</definedName>
    <definedName name="solver_sho" localSheetId="6" hidden="1">2</definedName>
    <definedName name="solver_tim" localSheetId="35" hidden="1">100</definedName>
    <definedName name="solver_tim" localSheetId="6" hidden="1">100</definedName>
    <definedName name="solver_tol" localSheetId="35" hidden="1">0.05</definedName>
    <definedName name="solver_tol" localSheetId="6" hidden="1">0.05</definedName>
    <definedName name="solver_typ" localSheetId="35" hidden="1">2</definedName>
    <definedName name="solver_typ" localSheetId="6" hidden="1">2</definedName>
    <definedName name="solver_val" localSheetId="35" hidden="1">0</definedName>
    <definedName name="solver_val" localSheetId="6" hidden="1">0</definedName>
  </definedNames>
  <calcPr calcId="145621"/>
</workbook>
</file>

<file path=xl/calcChain.xml><?xml version="1.0" encoding="utf-8"?>
<calcChain xmlns="http://schemas.openxmlformats.org/spreadsheetml/2006/main">
  <c r="N283" i="37" l="1"/>
  <c r="N282" i="37"/>
  <c r="N281" i="37"/>
  <c r="N280" i="37"/>
  <c r="N279" i="37"/>
  <c r="N278" i="37"/>
  <c r="N277" i="37"/>
  <c r="N276" i="37"/>
  <c r="N275" i="37"/>
  <c r="N274" i="37"/>
  <c r="N273" i="37"/>
  <c r="N272" i="37"/>
  <c r="N271" i="37"/>
  <c r="N270" i="37"/>
  <c r="N269" i="37"/>
  <c r="N268" i="37"/>
  <c r="N267" i="37"/>
  <c r="N266" i="37"/>
  <c r="N265" i="37"/>
  <c r="N264" i="37"/>
  <c r="N263" i="37"/>
  <c r="N262" i="37"/>
  <c r="N261" i="37"/>
  <c r="N260" i="37"/>
  <c r="N259" i="37"/>
  <c r="N258" i="37"/>
  <c r="N257" i="37"/>
  <c r="N256" i="37"/>
  <c r="N255" i="37"/>
  <c r="N254" i="37"/>
  <c r="N253" i="37"/>
  <c r="N252" i="37"/>
  <c r="N251" i="37"/>
  <c r="N250" i="37"/>
  <c r="N249" i="37"/>
  <c r="N248" i="37"/>
  <c r="N247" i="37"/>
  <c r="N246" i="37"/>
  <c r="N245" i="37"/>
  <c r="N244" i="37"/>
  <c r="N243" i="37"/>
  <c r="N242" i="37"/>
  <c r="N241" i="37"/>
  <c r="N240" i="37"/>
  <c r="N239" i="37"/>
  <c r="N238" i="37"/>
  <c r="N237" i="37"/>
  <c r="N236" i="37"/>
  <c r="N235" i="37"/>
  <c r="N234" i="37"/>
  <c r="N233" i="37"/>
  <c r="N232" i="37"/>
  <c r="N231" i="37"/>
  <c r="N230" i="37"/>
  <c r="N229" i="37"/>
  <c r="N228" i="37"/>
  <c r="N227" i="37"/>
  <c r="N226" i="37"/>
  <c r="N225" i="37"/>
  <c r="N224" i="37"/>
  <c r="N223" i="37"/>
  <c r="N222" i="37"/>
  <c r="N221" i="37"/>
  <c r="N220" i="37"/>
  <c r="N219" i="37"/>
  <c r="N218" i="37"/>
  <c r="N217" i="37"/>
  <c r="N216" i="37"/>
  <c r="N215" i="37"/>
  <c r="N214" i="37"/>
  <c r="N213" i="37"/>
  <c r="N212" i="37"/>
  <c r="N211" i="37"/>
  <c r="N210" i="37"/>
  <c r="N209" i="37"/>
  <c r="N208" i="37"/>
  <c r="N207" i="37"/>
  <c r="N206" i="37"/>
  <c r="N205" i="37"/>
  <c r="N204" i="37"/>
  <c r="N203" i="37"/>
  <c r="N202" i="37"/>
  <c r="N201" i="37"/>
  <c r="N200" i="37"/>
  <c r="N199" i="37"/>
  <c r="N198" i="37"/>
  <c r="N197" i="37"/>
  <c r="N196" i="37"/>
  <c r="N195" i="37"/>
  <c r="N194" i="37"/>
  <c r="N193" i="37"/>
  <c r="N192" i="37"/>
  <c r="N191" i="37"/>
  <c r="N190" i="37"/>
  <c r="N189" i="37"/>
  <c r="N188" i="37"/>
  <c r="N187" i="37"/>
  <c r="N186" i="37"/>
  <c r="N185" i="37"/>
  <c r="N184" i="37"/>
  <c r="N183" i="37"/>
  <c r="N182" i="37"/>
  <c r="N181" i="37"/>
  <c r="N180" i="37"/>
  <c r="N179" i="37"/>
  <c r="N178" i="37"/>
  <c r="N177" i="37"/>
  <c r="N176" i="37"/>
  <c r="N175" i="37"/>
  <c r="N174" i="37"/>
  <c r="N173" i="37"/>
  <c r="N172" i="37"/>
  <c r="N171" i="37"/>
  <c r="N170" i="37"/>
  <c r="N169" i="37"/>
  <c r="N168" i="37"/>
  <c r="N167" i="37"/>
  <c r="N166" i="37"/>
  <c r="N165" i="37"/>
  <c r="N164" i="37"/>
  <c r="N163" i="37"/>
  <c r="N162" i="37"/>
  <c r="N161" i="37"/>
  <c r="N160" i="37"/>
  <c r="N159" i="37"/>
  <c r="N158" i="37"/>
  <c r="N157" i="37"/>
  <c r="N156" i="37"/>
  <c r="N155" i="37"/>
  <c r="N154" i="37"/>
  <c r="N153" i="37"/>
  <c r="N152" i="37"/>
  <c r="N151" i="37"/>
  <c r="N150" i="37"/>
  <c r="N149" i="37"/>
  <c r="N148" i="37"/>
  <c r="N147" i="37"/>
  <c r="N146" i="37"/>
  <c r="N145" i="37"/>
  <c r="N144" i="37"/>
  <c r="N143" i="37"/>
  <c r="N142" i="37"/>
  <c r="N141" i="37"/>
  <c r="N140" i="37"/>
  <c r="N139" i="37"/>
  <c r="N138" i="37"/>
  <c r="N137" i="37"/>
  <c r="N136" i="37"/>
  <c r="N135" i="37"/>
  <c r="N134" i="37"/>
  <c r="N133" i="37"/>
  <c r="N132" i="37"/>
  <c r="N131" i="37"/>
  <c r="N130" i="37"/>
  <c r="N129" i="37"/>
  <c r="N128" i="37"/>
  <c r="N127" i="37"/>
  <c r="N126" i="37"/>
  <c r="N125" i="37"/>
  <c r="N124" i="37"/>
  <c r="N123" i="37"/>
  <c r="N122" i="37"/>
  <c r="N121" i="37"/>
  <c r="N120" i="37"/>
  <c r="N119" i="37"/>
  <c r="N118" i="37"/>
  <c r="N117" i="37"/>
  <c r="N116" i="37"/>
  <c r="N115" i="37"/>
  <c r="N114" i="37"/>
  <c r="N113" i="37"/>
  <c r="N112" i="37"/>
  <c r="N111" i="37"/>
  <c r="N110" i="37"/>
  <c r="N109" i="37"/>
  <c r="N108" i="37"/>
  <c r="N107" i="37"/>
  <c r="N106" i="37"/>
  <c r="N105" i="37"/>
  <c r="N104" i="37"/>
  <c r="N103" i="37"/>
  <c r="N102" i="37"/>
  <c r="N101" i="37"/>
  <c r="N100" i="37"/>
  <c r="N99" i="37"/>
  <c r="N98" i="37"/>
  <c r="N97" i="37"/>
  <c r="N96" i="37"/>
  <c r="N95" i="37"/>
  <c r="N94" i="37"/>
  <c r="N93" i="37"/>
  <c r="N92" i="37"/>
  <c r="N91" i="37"/>
  <c r="N90" i="37"/>
  <c r="N89" i="37"/>
  <c r="N88" i="37"/>
  <c r="N87" i="37"/>
  <c r="N86" i="37"/>
  <c r="N85" i="37"/>
  <c r="N84" i="37"/>
  <c r="N83" i="37"/>
  <c r="N82" i="37"/>
  <c r="N81" i="37"/>
  <c r="N80" i="37"/>
  <c r="N79" i="37"/>
  <c r="N78" i="37"/>
  <c r="N77" i="37"/>
  <c r="N76" i="37"/>
  <c r="N75" i="37"/>
  <c r="N74" i="37"/>
  <c r="N73" i="37"/>
  <c r="N72" i="37"/>
  <c r="N71" i="37"/>
  <c r="N70" i="37"/>
  <c r="N69" i="37"/>
  <c r="N68" i="37"/>
  <c r="N67" i="37"/>
  <c r="N66" i="37"/>
  <c r="N65" i="37"/>
  <c r="N64" i="37"/>
  <c r="N63" i="37"/>
  <c r="N62" i="37"/>
  <c r="N61" i="37"/>
  <c r="N60" i="37"/>
  <c r="N59" i="37"/>
  <c r="N58" i="37"/>
  <c r="N57" i="37"/>
  <c r="N56" i="37"/>
  <c r="N55" i="37"/>
  <c r="N54" i="37"/>
  <c r="N53" i="37"/>
  <c r="N52" i="37"/>
  <c r="N51" i="37"/>
  <c r="N50" i="37"/>
  <c r="AP49" i="37"/>
  <c r="N49" i="37"/>
  <c r="AP48" i="37"/>
  <c r="N48" i="37"/>
  <c r="N47" i="37"/>
  <c r="N46" i="37"/>
  <c r="N45" i="37"/>
  <c r="N44" i="37"/>
  <c r="N43" i="37"/>
  <c r="N42" i="37"/>
  <c r="N41" i="37"/>
  <c r="N40" i="37"/>
  <c r="N39" i="37"/>
  <c r="N38" i="37"/>
  <c r="N37" i="37"/>
  <c r="N36" i="37"/>
  <c r="N35" i="37"/>
  <c r="N34" i="37"/>
  <c r="N33" i="37"/>
  <c r="N32" i="37"/>
  <c r="N31" i="37"/>
  <c r="N30" i="37"/>
  <c r="N29" i="37"/>
  <c r="N28" i="37"/>
  <c r="N27" i="37"/>
  <c r="N26" i="37"/>
  <c r="N25" i="37"/>
  <c r="N24" i="37"/>
  <c r="N23" i="37"/>
  <c r="N22" i="37"/>
  <c r="N21" i="37"/>
  <c r="N20" i="37"/>
  <c r="N19" i="37"/>
  <c r="N18" i="37"/>
  <c r="N17" i="37"/>
  <c r="N16" i="37"/>
  <c r="N15" i="37"/>
  <c r="N14" i="37"/>
  <c r="N13" i="37"/>
  <c r="N12" i="37"/>
  <c r="N11" i="37"/>
  <c r="N10" i="37"/>
  <c r="N9" i="37"/>
  <c r="N8" i="37"/>
  <c r="N7" i="37"/>
  <c r="N6" i="37"/>
  <c r="N5" i="37"/>
  <c r="N4" i="37"/>
  <c r="N3" i="37"/>
  <c r="O84" i="35"/>
  <c r="O83" i="35"/>
  <c r="O82" i="35"/>
  <c r="O81" i="35"/>
  <c r="O80" i="35"/>
  <c r="O79" i="35"/>
  <c r="O78" i="35"/>
  <c r="O77" i="35"/>
  <c r="O76" i="35"/>
  <c r="O75" i="35"/>
  <c r="O74" i="35"/>
  <c r="O73" i="35"/>
  <c r="O72" i="35"/>
  <c r="O71" i="35"/>
  <c r="O65" i="35"/>
  <c r="O64" i="35"/>
  <c r="O63" i="35"/>
  <c r="O62" i="35"/>
  <c r="O61" i="35"/>
  <c r="O60" i="35"/>
  <c r="O59" i="35"/>
  <c r="O58" i="35"/>
  <c r="O57" i="35"/>
  <c r="O56" i="35"/>
  <c r="O55" i="35"/>
  <c r="O54" i="35"/>
  <c r="O53" i="35"/>
  <c r="O52" i="35"/>
  <c r="O51" i="35"/>
  <c r="O50" i="35"/>
  <c r="O49" i="35"/>
  <c r="O48" i="35"/>
  <c r="O47" i="35"/>
  <c r="O46" i="35"/>
  <c r="O45" i="35"/>
  <c r="O44" i="35"/>
  <c r="O43" i="35"/>
  <c r="O42" i="35"/>
  <c r="O41" i="35"/>
  <c r="O40" i="35"/>
  <c r="O39" i="35"/>
  <c r="O38" i="35"/>
  <c r="O37" i="35"/>
  <c r="O36" i="35"/>
  <c r="O35" i="35"/>
  <c r="O34" i="35"/>
  <c r="O33" i="35"/>
  <c r="O32" i="35"/>
  <c r="O31" i="35"/>
  <c r="O30" i="35"/>
  <c r="O29" i="35"/>
  <c r="O28" i="35"/>
  <c r="O27" i="35"/>
  <c r="O26" i="35"/>
  <c r="O25" i="35"/>
  <c r="O24" i="35"/>
  <c r="O23" i="35"/>
  <c r="O22" i="35"/>
  <c r="O21" i="35"/>
  <c r="O20" i="35"/>
  <c r="O19" i="35"/>
  <c r="O18" i="35"/>
  <c r="O17" i="35"/>
  <c r="O16" i="35"/>
  <c r="O15" i="35"/>
  <c r="O14" i="35"/>
  <c r="O13" i="35"/>
  <c r="O12" i="35"/>
  <c r="O11" i="35"/>
  <c r="O10" i="35"/>
  <c r="O9" i="35"/>
  <c r="O8" i="35"/>
  <c r="O7" i="35"/>
  <c r="O6" i="35"/>
  <c r="O5" i="35"/>
  <c r="O4" i="35"/>
  <c r="O3" i="35"/>
  <c r="AA53" i="35"/>
  <c r="AB53" i="35" s="1"/>
  <c r="AA54" i="35"/>
  <c r="AB54" i="35" s="1"/>
  <c r="AA55" i="35"/>
  <c r="AB55" i="35" s="1"/>
  <c r="AA56" i="35"/>
  <c r="AB56" i="35" s="1"/>
  <c r="AA57" i="35"/>
  <c r="AB57" i="35" s="1"/>
  <c r="AA58" i="35"/>
  <c r="AB58" i="35" s="1"/>
  <c r="AA59" i="35"/>
  <c r="AB59" i="35" s="1"/>
  <c r="AA60" i="35"/>
  <c r="AB60" i="35" s="1"/>
  <c r="AA52" i="35"/>
  <c r="AB52" i="35" s="1"/>
  <c r="AB7" i="35"/>
  <c r="Z8" i="35"/>
  <c r="AB8" i="35" s="1"/>
  <c r="N65" i="35"/>
  <c r="N64" i="35"/>
  <c r="N63" i="35"/>
  <c r="N62" i="35"/>
  <c r="N61" i="35"/>
  <c r="N60" i="35"/>
  <c r="N59" i="35"/>
  <c r="N58" i="35"/>
  <c r="N57" i="35"/>
  <c r="N56" i="35"/>
  <c r="N55" i="35"/>
  <c r="N54" i="35"/>
  <c r="N53" i="35"/>
  <c r="AP49" i="34"/>
  <c r="AP48" i="34"/>
  <c r="F293" i="34"/>
  <c r="N293" i="34"/>
  <c r="D293" i="34"/>
  <c r="C293" i="34"/>
  <c r="B293" i="34"/>
  <c r="F292" i="34"/>
  <c r="D292" i="34"/>
  <c r="C292" i="34"/>
  <c r="B292" i="34"/>
  <c r="F291" i="34"/>
  <c r="N291" i="34" s="1"/>
  <c r="D291" i="34"/>
  <c r="C291" i="34"/>
  <c r="B291" i="34"/>
  <c r="F290" i="34"/>
  <c r="N290" i="34" s="1"/>
  <c r="D290" i="34"/>
  <c r="C290" i="34"/>
  <c r="B290" i="34"/>
  <c r="F289" i="34"/>
  <c r="N289" i="34" s="1"/>
  <c r="D289" i="34"/>
  <c r="C289" i="34"/>
  <c r="B289" i="34"/>
  <c r="F288" i="34"/>
  <c r="D288" i="34"/>
  <c r="C288" i="34"/>
  <c r="B288" i="34"/>
  <c r="F287" i="34"/>
  <c r="N287" i="34" s="1"/>
  <c r="D287" i="34"/>
  <c r="C287" i="34"/>
  <c r="B287" i="34"/>
  <c r="F286" i="34"/>
  <c r="N286" i="34" s="1"/>
  <c r="D286" i="34"/>
  <c r="C286" i="34"/>
  <c r="B286" i="34"/>
  <c r="F285" i="34"/>
  <c r="N285" i="34" s="1"/>
  <c r="D285" i="34"/>
  <c r="C285" i="34"/>
  <c r="B285" i="34"/>
  <c r="F284" i="34"/>
  <c r="D284" i="34"/>
  <c r="C284" i="34"/>
  <c r="B284" i="34"/>
  <c r="N284" i="34"/>
  <c r="N288" i="34"/>
  <c r="N292" i="34"/>
  <c r="N234" i="34"/>
  <c r="N235" i="34"/>
  <c r="N236" i="34"/>
  <c r="N237" i="34"/>
  <c r="N238" i="34"/>
  <c r="N239" i="34"/>
  <c r="N240" i="34"/>
  <c r="N241" i="34"/>
  <c r="N242" i="34"/>
  <c r="N243" i="34"/>
  <c r="N244" i="34"/>
  <c r="N245" i="34"/>
  <c r="N246" i="34"/>
  <c r="N247" i="34"/>
  <c r="N248" i="34"/>
  <c r="N249" i="34"/>
  <c r="N250" i="34"/>
  <c r="N251" i="34"/>
  <c r="N252" i="34"/>
  <c r="N253" i="34"/>
  <c r="N254" i="34"/>
  <c r="N255" i="34"/>
  <c r="N256" i="34"/>
  <c r="N257" i="34"/>
  <c r="N258" i="34"/>
  <c r="N259" i="34"/>
  <c r="N260" i="34"/>
  <c r="N261" i="34"/>
  <c r="N262" i="34"/>
  <c r="N263" i="34"/>
  <c r="N264" i="34"/>
  <c r="N265" i="34"/>
  <c r="N266" i="34"/>
  <c r="N267" i="34"/>
  <c r="N268" i="34"/>
  <c r="N269" i="34"/>
  <c r="N270" i="34"/>
  <c r="N271" i="34"/>
  <c r="N272" i="34"/>
  <c r="N273" i="34"/>
  <c r="N274" i="34"/>
  <c r="N275" i="34"/>
  <c r="N276" i="34"/>
  <c r="N277" i="34"/>
  <c r="N278" i="34"/>
  <c r="N279" i="34"/>
  <c r="N280" i="34"/>
  <c r="N281" i="34"/>
  <c r="N282" i="34"/>
  <c r="N283" i="34"/>
  <c r="N4" i="34"/>
  <c r="N5" i="34"/>
  <c r="N6" i="34"/>
  <c r="N7" i="34"/>
  <c r="N8" i="34"/>
  <c r="N9" i="34"/>
  <c r="N10" i="34"/>
  <c r="N11" i="34"/>
  <c r="N12" i="34"/>
  <c r="N13" i="34"/>
  <c r="N14" i="34"/>
  <c r="N15" i="34"/>
  <c r="N16" i="34"/>
  <c r="N17" i="34"/>
  <c r="N18" i="34"/>
  <c r="N19" i="34"/>
  <c r="N20" i="34"/>
  <c r="N21" i="34"/>
  <c r="N22" i="34"/>
  <c r="N23" i="34"/>
  <c r="N24" i="34"/>
  <c r="N25" i="34"/>
  <c r="N26" i="34"/>
  <c r="N27" i="34"/>
  <c r="N28" i="34"/>
  <c r="N29" i="34"/>
  <c r="N30" i="34"/>
  <c r="N31" i="34"/>
  <c r="N32" i="34"/>
  <c r="N33" i="34"/>
  <c r="N34" i="34"/>
  <c r="N35" i="34"/>
  <c r="N36" i="34"/>
  <c r="N37" i="34"/>
  <c r="N38" i="34"/>
  <c r="N39" i="34"/>
  <c r="N40" i="34"/>
  <c r="N41" i="34"/>
  <c r="N42" i="34"/>
  <c r="N43" i="34"/>
  <c r="N44" i="34"/>
  <c r="N45" i="34"/>
  <c r="N46" i="34"/>
  <c r="N47" i="34"/>
  <c r="N48" i="34"/>
  <c r="N49" i="34"/>
  <c r="N50" i="34"/>
  <c r="N51" i="34"/>
  <c r="N52" i="34"/>
  <c r="N53" i="34"/>
  <c r="N54" i="34"/>
  <c r="N55" i="34"/>
  <c r="N56" i="34"/>
  <c r="N57" i="34"/>
  <c r="N58" i="34"/>
  <c r="N59" i="34"/>
  <c r="N60" i="34"/>
  <c r="N61" i="34"/>
  <c r="N62" i="34"/>
  <c r="N63" i="34"/>
  <c r="N64" i="34"/>
  <c r="N65" i="34"/>
  <c r="N66" i="34"/>
  <c r="N67" i="34"/>
  <c r="N68" i="34"/>
  <c r="N69" i="34"/>
  <c r="N70" i="34"/>
  <c r="N71" i="34"/>
  <c r="N72" i="34"/>
  <c r="N73" i="34"/>
  <c r="N74" i="34"/>
  <c r="N75" i="34"/>
  <c r="N76" i="34"/>
  <c r="N77" i="34"/>
  <c r="N78" i="34"/>
  <c r="N79" i="34"/>
  <c r="N80" i="34"/>
  <c r="N81" i="34"/>
  <c r="N82" i="34"/>
  <c r="N83" i="34"/>
  <c r="N84" i="34"/>
  <c r="N85" i="34"/>
  <c r="N86" i="34"/>
  <c r="N87" i="34"/>
  <c r="N88" i="34"/>
  <c r="N89" i="34"/>
  <c r="N90" i="34"/>
  <c r="N91" i="34"/>
  <c r="N92" i="34"/>
  <c r="N93" i="34"/>
  <c r="N94" i="34"/>
  <c r="N95" i="34"/>
  <c r="N96" i="34"/>
  <c r="N97" i="34"/>
  <c r="N98" i="34"/>
  <c r="N99" i="34"/>
  <c r="N100" i="34"/>
  <c r="N101" i="34"/>
  <c r="N102" i="34"/>
  <c r="N103" i="34"/>
  <c r="N104" i="34"/>
  <c r="N105" i="34"/>
  <c r="N106" i="34"/>
  <c r="N107" i="34"/>
  <c r="N108" i="34"/>
  <c r="N109" i="34"/>
  <c r="N110" i="34"/>
  <c r="N111" i="34"/>
  <c r="N112" i="34"/>
  <c r="N113" i="34"/>
  <c r="N114" i="34"/>
  <c r="N115" i="34"/>
  <c r="N116" i="34"/>
  <c r="N117" i="34"/>
  <c r="N118" i="34"/>
  <c r="N119" i="34"/>
  <c r="N120" i="34"/>
  <c r="N121" i="34"/>
  <c r="N122" i="34"/>
  <c r="N123" i="34"/>
  <c r="N124" i="34"/>
  <c r="N125" i="34"/>
  <c r="N126" i="34"/>
  <c r="N127" i="34"/>
  <c r="N128" i="34"/>
  <c r="N129" i="34"/>
  <c r="N130" i="34"/>
  <c r="N131" i="34"/>
  <c r="N132" i="34"/>
  <c r="N133" i="34"/>
  <c r="N134" i="34"/>
  <c r="N135" i="34"/>
  <c r="N136" i="34"/>
  <c r="N137" i="34"/>
  <c r="N138" i="34"/>
  <c r="N139" i="34"/>
  <c r="N140" i="34"/>
  <c r="N141" i="34"/>
  <c r="N142" i="34"/>
  <c r="N143" i="34"/>
  <c r="N144" i="34"/>
  <c r="N145" i="34"/>
  <c r="N146" i="34"/>
  <c r="N147" i="34"/>
  <c r="N148" i="34"/>
  <c r="N149" i="34"/>
  <c r="N150" i="34"/>
  <c r="N151" i="34"/>
  <c r="N152" i="34"/>
  <c r="N153" i="34"/>
  <c r="N154" i="34"/>
  <c r="N155" i="34"/>
  <c r="N156" i="34"/>
  <c r="N157" i="34"/>
  <c r="N158" i="34"/>
  <c r="N159" i="34"/>
  <c r="N160" i="34"/>
  <c r="N161" i="34"/>
  <c r="N162" i="34"/>
  <c r="N163" i="34"/>
  <c r="N164" i="34"/>
  <c r="N165" i="34"/>
  <c r="N166" i="34"/>
  <c r="N167" i="34"/>
  <c r="N168" i="34"/>
  <c r="N169" i="34"/>
  <c r="N170" i="34"/>
  <c r="N171" i="34"/>
  <c r="N172" i="34"/>
  <c r="N173" i="34"/>
  <c r="N174" i="34"/>
  <c r="N175" i="34"/>
  <c r="N176" i="34"/>
  <c r="N177" i="34"/>
  <c r="N178" i="34"/>
  <c r="N179" i="34"/>
  <c r="N180" i="34"/>
  <c r="N181" i="34"/>
  <c r="N182" i="34"/>
  <c r="N183" i="34"/>
  <c r="N184" i="34"/>
  <c r="N185" i="34"/>
  <c r="N186" i="34"/>
  <c r="N187" i="34"/>
  <c r="N188" i="34"/>
  <c r="N189" i="34"/>
  <c r="N190" i="34"/>
  <c r="N191" i="34"/>
  <c r="N192" i="34"/>
  <c r="N193" i="34"/>
  <c r="N194" i="34"/>
  <c r="N195" i="34"/>
  <c r="N196" i="34"/>
  <c r="N197" i="34"/>
  <c r="N198" i="34"/>
  <c r="N199" i="34"/>
  <c r="N200" i="34"/>
  <c r="N201" i="34"/>
  <c r="N202" i="34"/>
  <c r="N203" i="34"/>
  <c r="N204" i="34"/>
  <c r="N205" i="34"/>
  <c r="N206" i="34"/>
  <c r="N207" i="34"/>
  <c r="N208" i="34"/>
  <c r="N209" i="34"/>
  <c r="N210" i="34"/>
  <c r="N211" i="34"/>
  <c r="N212" i="34"/>
  <c r="N213" i="34"/>
  <c r="N214" i="34"/>
  <c r="N215" i="34"/>
  <c r="N216" i="34"/>
  <c r="N217" i="34"/>
  <c r="N218" i="34"/>
  <c r="N219" i="34"/>
  <c r="N220" i="34"/>
  <c r="N221" i="34"/>
  <c r="N222" i="34"/>
  <c r="N223" i="34"/>
  <c r="N224" i="34"/>
  <c r="N225" i="34"/>
  <c r="N226" i="34"/>
  <c r="N227" i="34"/>
  <c r="N228" i="34"/>
  <c r="N229" i="34"/>
  <c r="N230" i="34"/>
  <c r="N231" i="34"/>
  <c r="N232" i="34"/>
  <c r="N233" i="34"/>
  <c r="N3" i="34"/>
  <c r="J14" i="15"/>
  <c r="E293" i="34"/>
  <c r="J13" i="15"/>
  <c r="E292" i="34" s="1"/>
  <c r="J12" i="15"/>
  <c r="E291" i="34"/>
  <c r="J11" i="15"/>
  <c r="E290" i="34" s="1"/>
  <c r="J10" i="15"/>
  <c r="E289" i="34" s="1"/>
  <c r="J9" i="15"/>
  <c r="E288" i="34" s="1"/>
  <c r="J8" i="15"/>
  <c r="E287" i="34" s="1"/>
  <c r="J7" i="15"/>
  <c r="E286" i="34" s="1"/>
  <c r="J6" i="15"/>
  <c r="E285" i="34"/>
  <c r="J5" i="15"/>
  <c r="E284" i="34" s="1"/>
  <c r="O40" i="30"/>
  <c r="O41" i="30"/>
  <c r="O42" i="30"/>
  <c r="O43" i="30"/>
  <c r="O44" i="30"/>
  <c r="O45" i="30"/>
  <c r="O46" i="30"/>
  <c r="O47" i="30"/>
  <c r="O48" i="30"/>
  <c r="O49" i="30"/>
  <c r="O50" i="30"/>
  <c r="O51" i="30"/>
  <c r="O52" i="30"/>
  <c r="O53" i="30"/>
  <c r="O54" i="30"/>
  <c r="O55" i="30"/>
  <c r="O56" i="30"/>
  <c r="O57" i="30"/>
  <c r="O58" i="30"/>
  <c r="O59" i="30"/>
  <c r="O60" i="30"/>
  <c r="O61" i="30"/>
  <c r="O62" i="30"/>
  <c r="O63" i="30"/>
  <c r="O64" i="30"/>
  <c r="O65" i="30"/>
  <c r="O39" i="30"/>
  <c r="L8" i="30"/>
  <c r="L9" i="30"/>
  <c r="L10" i="30"/>
  <c r="L11" i="30"/>
  <c r="L12" i="30"/>
  <c r="L13" i="30"/>
  <c r="L14" i="30"/>
  <c r="L15" i="30"/>
  <c r="L16" i="30"/>
  <c r="L17" i="30"/>
  <c r="L18" i="30"/>
  <c r="L19" i="30"/>
  <c r="L20" i="30"/>
  <c r="L21" i="30"/>
  <c r="L22" i="30"/>
  <c r="L23" i="30"/>
  <c r="L24" i="30"/>
  <c r="L25" i="30"/>
  <c r="L26" i="30"/>
  <c r="L27" i="30"/>
  <c r="L28" i="30"/>
  <c r="L29" i="30"/>
  <c r="L30" i="30"/>
  <c r="L31" i="30"/>
  <c r="L7" i="30"/>
  <c r="K101" i="30"/>
  <c r="K102" i="30"/>
  <c r="K103" i="30"/>
  <c r="K104" i="30"/>
  <c r="K105" i="30"/>
  <c r="K106" i="30"/>
  <c r="K107" i="30"/>
  <c r="K108" i="30"/>
  <c r="K109" i="30"/>
  <c r="K110" i="30"/>
  <c r="K111" i="30"/>
  <c r="K112" i="30"/>
  <c r="K113" i="30"/>
  <c r="K114" i="30"/>
  <c r="K115" i="30"/>
  <c r="K116" i="30"/>
  <c r="K117" i="30"/>
  <c r="K100" i="30"/>
  <c r="J77" i="30"/>
  <c r="J78" i="30"/>
  <c r="J79" i="30"/>
  <c r="J80" i="30"/>
  <c r="J81" i="30"/>
  <c r="J82" i="30"/>
  <c r="J83" i="30"/>
  <c r="J84" i="30"/>
  <c r="J85" i="30"/>
  <c r="J86" i="30"/>
  <c r="J87" i="30"/>
  <c r="J88" i="30"/>
  <c r="J89" i="30"/>
  <c r="J90" i="30"/>
  <c r="J76" i="30"/>
  <c r="Y7" i="12"/>
  <c r="Z7" i="12"/>
  <c r="Y8" i="12"/>
  <c r="Z8" i="12" s="1"/>
  <c r="AA8" i="12" s="1"/>
  <c r="Y9" i="12"/>
  <c r="Z9" i="12" s="1"/>
  <c r="AA9" i="12" s="1"/>
  <c r="Y10" i="12"/>
  <c r="Z10" i="12" s="1"/>
  <c r="Y12" i="12"/>
  <c r="Z12" i="12"/>
  <c r="Y13" i="12"/>
  <c r="Z13" i="12" s="1"/>
  <c r="Y14" i="12"/>
  <c r="Z14" i="12" s="1"/>
  <c r="AA14" i="12" s="1"/>
  <c r="Y15" i="12"/>
  <c r="Z15" i="12" s="1"/>
  <c r="Y16" i="12"/>
  <c r="Z16" i="12" s="1"/>
  <c r="Y17" i="12"/>
  <c r="AA17" i="12" s="1"/>
  <c r="Z17" i="12"/>
  <c r="Y18" i="12"/>
  <c r="Z18" i="12" s="1"/>
  <c r="AA18" i="12" s="1"/>
  <c r="Y19" i="12"/>
  <c r="Z19" i="12" s="1"/>
  <c r="Y20" i="12"/>
  <c r="Y23" i="12"/>
  <c r="Z23" i="12"/>
  <c r="AA23" i="12"/>
  <c r="Y26" i="12"/>
  <c r="Z26" i="12" s="1"/>
  <c r="AA26" i="12" s="1"/>
  <c r="Y29" i="12"/>
  <c r="Z29" i="12" s="1"/>
  <c r="Y30" i="12"/>
  <c r="Z30" i="12"/>
  <c r="Y31" i="12"/>
  <c r="Z31" i="12" s="1"/>
  <c r="AA31" i="12" s="1"/>
  <c r="Y32" i="12"/>
  <c r="Z32" i="12" s="1"/>
  <c r="AA32" i="12" s="1"/>
  <c r="Y33" i="12"/>
  <c r="Z33" i="12" s="1"/>
  <c r="Y34" i="12"/>
  <c r="Z34" i="12"/>
  <c r="Y35" i="12"/>
  <c r="Z35" i="12" s="1"/>
  <c r="Y36" i="12"/>
  <c r="Z36" i="12" s="1"/>
  <c r="AA36" i="12" s="1"/>
  <c r="Y41" i="12"/>
  <c r="Z41" i="12" s="1"/>
  <c r="Y42" i="12"/>
  <c r="Z42" i="12" s="1"/>
  <c r="Y46" i="12"/>
  <c r="AA46" i="12" s="1"/>
  <c r="Z46" i="12"/>
  <c r="Y47" i="12"/>
  <c r="Z47" i="12" s="1"/>
  <c r="AA47" i="12" s="1"/>
  <c r="Y48" i="12"/>
  <c r="Z48" i="12" s="1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7" i="12"/>
  <c r="I7" i="15"/>
  <c r="I8" i="15"/>
  <c r="I9" i="15"/>
  <c r="I10" i="15"/>
  <c r="I11" i="15"/>
  <c r="I12" i="15"/>
  <c r="I13" i="15"/>
  <c r="I14" i="15"/>
  <c r="I5" i="15"/>
  <c r="I6" i="15"/>
  <c r="B251" i="16"/>
  <c r="C251" i="16"/>
  <c r="D251" i="16"/>
  <c r="E251" i="16"/>
  <c r="F251" i="16"/>
  <c r="G251" i="16"/>
  <c r="B252" i="16"/>
  <c r="C252" i="16"/>
  <c r="D252" i="16"/>
  <c r="E252" i="16"/>
  <c r="F252" i="16"/>
  <c r="G252" i="16"/>
  <c r="B253" i="16"/>
  <c r="C253" i="16"/>
  <c r="D253" i="16"/>
  <c r="E253" i="16"/>
  <c r="F253" i="16"/>
  <c r="G253" i="16"/>
  <c r="B243" i="16"/>
  <c r="C243" i="16"/>
  <c r="D243" i="16"/>
  <c r="E243" i="16"/>
  <c r="F243" i="16"/>
  <c r="G243" i="16"/>
  <c r="B244" i="16"/>
  <c r="C244" i="16"/>
  <c r="D244" i="16"/>
  <c r="E244" i="16"/>
  <c r="F244" i="16"/>
  <c r="G244" i="16"/>
  <c r="B245" i="16"/>
  <c r="C245" i="16"/>
  <c r="D245" i="16"/>
  <c r="E245" i="16"/>
  <c r="F245" i="16"/>
  <c r="G245" i="16"/>
  <c r="B246" i="16"/>
  <c r="C246" i="16"/>
  <c r="D246" i="16"/>
  <c r="E246" i="16"/>
  <c r="F246" i="16"/>
  <c r="G246" i="16"/>
  <c r="B247" i="16"/>
  <c r="C247" i="16"/>
  <c r="D247" i="16"/>
  <c r="E247" i="16"/>
  <c r="F247" i="16"/>
  <c r="G247" i="16"/>
  <c r="B248" i="16"/>
  <c r="C248" i="16"/>
  <c r="D248" i="16"/>
  <c r="E248" i="16"/>
  <c r="F248" i="16"/>
  <c r="G248" i="16"/>
  <c r="B249" i="16"/>
  <c r="C249" i="16"/>
  <c r="D249" i="16"/>
  <c r="E249" i="16"/>
  <c r="F249" i="16"/>
  <c r="G249" i="16"/>
  <c r="B250" i="16"/>
  <c r="C250" i="16"/>
  <c r="D250" i="16"/>
  <c r="E250" i="16"/>
  <c r="F250" i="16"/>
  <c r="G250" i="16"/>
  <c r="B234" i="16"/>
  <c r="C234" i="16"/>
  <c r="D234" i="16"/>
  <c r="E234" i="16"/>
  <c r="F234" i="16"/>
  <c r="G234" i="16"/>
  <c r="B235" i="16"/>
  <c r="C235" i="16"/>
  <c r="D235" i="16"/>
  <c r="E235" i="16"/>
  <c r="F235" i="16"/>
  <c r="G235" i="16"/>
  <c r="B236" i="16"/>
  <c r="C236" i="16"/>
  <c r="D236" i="16"/>
  <c r="E236" i="16"/>
  <c r="F236" i="16"/>
  <c r="G236" i="16"/>
  <c r="B237" i="16"/>
  <c r="C237" i="16"/>
  <c r="D237" i="16"/>
  <c r="E237" i="16"/>
  <c r="F237" i="16"/>
  <c r="G237" i="16"/>
  <c r="B238" i="16"/>
  <c r="C238" i="16"/>
  <c r="D238" i="16"/>
  <c r="E238" i="16"/>
  <c r="F238" i="16"/>
  <c r="G238" i="16"/>
  <c r="B239" i="16"/>
  <c r="C239" i="16"/>
  <c r="D239" i="16"/>
  <c r="E239" i="16"/>
  <c r="F239" i="16"/>
  <c r="G239" i="16"/>
  <c r="B240" i="16"/>
  <c r="C240" i="16"/>
  <c r="D240" i="16"/>
  <c r="E240" i="16"/>
  <c r="F240" i="16"/>
  <c r="G240" i="16"/>
  <c r="B241" i="16"/>
  <c r="C241" i="16"/>
  <c r="D241" i="16"/>
  <c r="E241" i="16"/>
  <c r="F241" i="16"/>
  <c r="G241" i="16"/>
  <c r="B242" i="16"/>
  <c r="C242" i="16"/>
  <c r="D242" i="16"/>
  <c r="E242" i="16"/>
  <c r="F242" i="16"/>
  <c r="G242" i="16"/>
  <c r="C15" i="16"/>
  <c r="D15" i="16"/>
  <c r="E15" i="16"/>
  <c r="F15" i="16"/>
  <c r="G15" i="16"/>
  <c r="C16" i="16"/>
  <c r="D16" i="16"/>
  <c r="E16" i="16"/>
  <c r="F16" i="16"/>
  <c r="G16" i="16"/>
  <c r="C17" i="16"/>
  <c r="D17" i="16"/>
  <c r="E17" i="16"/>
  <c r="F17" i="16"/>
  <c r="G17" i="16"/>
  <c r="C18" i="16"/>
  <c r="D18" i="16"/>
  <c r="E18" i="16"/>
  <c r="F18" i="16"/>
  <c r="G18" i="16"/>
  <c r="C19" i="16"/>
  <c r="D19" i="16"/>
  <c r="E19" i="16"/>
  <c r="F19" i="16"/>
  <c r="G19" i="16"/>
  <c r="C20" i="16"/>
  <c r="D20" i="16"/>
  <c r="E20" i="16"/>
  <c r="F20" i="16"/>
  <c r="G20" i="16"/>
  <c r="C21" i="16"/>
  <c r="D21" i="16"/>
  <c r="E21" i="16"/>
  <c r="F21" i="16"/>
  <c r="G21" i="16"/>
  <c r="C22" i="16"/>
  <c r="D22" i="16"/>
  <c r="E22" i="16"/>
  <c r="F22" i="16"/>
  <c r="G22" i="16"/>
  <c r="C23" i="16"/>
  <c r="D23" i="16"/>
  <c r="E23" i="16"/>
  <c r="F23" i="16"/>
  <c r="G23" i="16"/>
  <c r="C24" i="16"/>
  <c r="D24" i="16"/>
  <c r="E24" i="16"/>
  <c r="F24" i="16"/>
  <c r="G24" i="16"/>
  <c r="C25" i="16"/>
  <c r="D25" i="16"/>
  <c r="E25" i="16"/>
  <c r="F25" i="16"/>
  <c r="G25" i="16"/>
  <c r="C26" i="16"/>
  <c r="D26" i="16"/>
  <c r="E26" i="16"/>
  <c r="F26" i="16"/>
  <c r="G26" i="16"/>
  <c r="C27" i="16"/>
  <c r="D27" i="16"/>
  <c r="E27" i="16"/>
  <c r="F27" i="16"/>
  <c r="G27" i="16"/>
  <c r="C28" i="16"/>
  <c r="D28" i="16"/>
  <c r="E28" i="16"/>
  <c r="F28" i="16"/>
  <c r="G28" i="16"/>
  <c r="C29" i="16"/>
  <c r="D29" i="16"/>
  <c r="E29" i="16"/>
  <c r="F29" i="16"/>
  <c r="G29" i="16"/>
  <c r="C30" i="16"/>
  <c r="D30" i="16"/>
  <c r="E30" i="16"/>
  <c r="F30" i="16"/>
  <c r="G30" i="16"/>
  <c r="C31" i="16"/>
  <c r="D31" i="16"/>
  <c r="E31" i="16"/>
  <c r="F31" i="16"/>
  <c r="G31" i="16"/>
  <c r="C32" i="16"/>
  <c r="D32" i="16"/>
  <c r="E32" i="16"/>
  <c r="F32" i="16"/>
  <c r="G32" i="16"/>
  <c r="C33" i="16"/>
  <c r="D33" i="16"/>
  <c r="E33" i="16"/>
  <c r="F33" i="16"/>
  <c r="G33" i="16"/>
  <c r="C34" i="16"/>
  <c r="D34" i="16"/>
  <c r="E34" i="16"/>
  <c r="F34" i="16"/>
  <c r="G34" i="16"/>
  <c r="C35" i="16"/>
  <c r="D35" i="16"/>
  <c r="E35" i="16"/>
  <c r="F35" i="16"/>
  <c r="G35" i="16"/>
  <c r="C36" i="16"/>
  <c r="D36" i="16"/>
  <c r="E36" i="16"/>
  <c r="F36" i="16"/>
  <c r="G36" i="16"/>
  <c r="C37" i="16"/>
  <c r="D37" i="16"/>
  <c r="E37" i="16"/>
  <c r="F37" i="16"/>
  <c r="G37" i="16"/>
  <c r="C38" i="16"/>
  <c r="D38" i="16"/>
  <c r="E38" i="16"/>
  <c r="F38" i="16"/>
  <c r="G38" i="16"/>
  <c r="C39" i="16"/>
  <c r="D39" i="16"/>
  <c r="E39" i="16"/>
  <c r="F39" i="16"/>
  <c r="G39" i="16"/>
  <c r="C40" i="16"/>
  <c r="D40" i="16"/>
  <c r="E40" i="16"/>
  <c r="F40" i="16"/>
  <c r="G40" i="16"/>
  <c r="C41" i="16"/>
  <c r="D41" i="16"/>
  <c r="E41" i="16"/>
  <c r="F41" i="16"/>
  <c r="G41" i="16"/>
  <c r="C42" i="16"/>
  <c r="D42" i="16"/>
  <c r="E42" i="16"/>
  <c r="F42" i="16"/>
  <c r="G42" i="16"/>
  <c r="C43" i="16"/>
  <c r="D43" i="16"/>
  <c r="E43" i="16"/>
  <c r="F43" i="16"/>
  <c r="G43" i="16"/>
  <c r="C44" i="16"/>
  <c r="D44" i="16"/>
  <c r="E44" i="16"/>
  <c r="F44" i="16"/>
  <c r="G44" i="16"/>
  <c r="C45" i="16"/>
  <c r="D45" i="16"/>
  <c r="E45" i="16"/>
  <c r="F45" i="16"/>
  <c r="G45" i="16"/>
  <c r="C46" i="16"/>
  <c r="D46" i="16"/>
  <c r="E46" i="16"/>
  <c r="F46" i="16"/>
  <c r="G46" i="16"/>
  <c r="C47" i="16"/>
  <c r="D47" i="16"/>
  <c r="E47" i="16"/>
  <c r="F47" i="16"/>
  <c r="G47" i="16"/>
  <c r="C48" i="16"/>
  <c r="D48" i="16"/>
  <c r="E48" i="16"/>
  <c r="F48" i="16"/>
  <c r="G48" i="16"/>
  <c r="C49" i="16"/>
  <c r="D49" i="16"/>
  <c r="E49" i="16"/>
  <c r="F49" i="16"/>
  <c r="G49" i="16"/>
  <c r="C50" i="16"/>
  <c r="D50" i="16"/>
  <c r="E50" i="16"/>
  <c r="F50" i="16"/>
  <c r="G50" i="16"/>
  <c r="C51" i="16"/>
  <c r="D51" i="16"/>
  <c r="E51" i="16"/>
  <c r="F51" i="16"/>
  <c r="G51" i="16"/>
  <c r="C52" i="16"/>
  <c r="D52" i="16"/>
  <c r="E52" i="16"/>
  <c r="F52" i="16"/>
  <c r="G52" i="16"/>
  <c r="C53" i="16"/>
  <c r="D53" i="16"/>
  <c r="E53" i="16"/>
  <c r="F53" i="16"/>
  <c r="G53" i="16"/>
  <c r="C54" i="16"/>
  <c r="D54" i="16"/>
  <c r="E54" i="16"/>
  <c r="F54" i="16"/>
  <c r="G54" i="16"/>
  <c r="C55" i="16"/>
  <c r="D55" i="16"/>
  <c r="E55" i="16"/>
  <c r="F55" i="16"/>
  <c r="G55" i="16"/>
  <c r="C56" i="16"/>
  <c r="D56" i="16"/>
  <c r="E56" i="16"/>
  <c r="F56" i="16"/>
  <c r="G56" i="16"/>
  <c r="C57" i="16"/>
  <c r="D57" i="16"/>
  <c r="E57" i="16"/>
  <c r="F57" i="16"/>
  <c r="G57" i="16"/>
  <c r="C58" i="16"/>
  <c r="D58" i="16"/>
  <c r="E58" i="16"/>
  <c r="F58" i="16"/>
  <c r="G58" i="16"/>
  <c r="C59" i="16"/>
  <c r="D59" i="16"/>
  <c r="E59" i="16"/>
  <c r="F59" i="16"/>
  <c r="G59" i="16"/>
  <c r="C60" i="16"/>
  <c r="D60" i="16"/>
  <c r="E60" i="16"/>
  <c r="F60" i="16"/>
  <c r="G60" i="16"/>
  <c r="C61" i="16"/>
  <c r="D61" i="16"/>
  <c r="E61" i="16"/>
  <c r="F61" i="16"/>
  <c r="G61" i="16"/>
  <c r="C62" i="16"/>
  <c r="D62" i="16"/>
  <c r="E62" i="16"/>
  <c r="F62" i="16"/>
  <c r="G62" i="16"/>
  <c r="C63" i="16"/>
  <c r="D63" i="16"/>
  <c r="E63" i="16"/>
  <c r="F63" i="16"/>
  <c r="G63" i="16"/>
  <c r="C64" i="16"/>
  <c r="D64" i="16"/>
  <c r="E64" i="16"/>
  <c r="F64" i="16"/>
  <c r="G64" i="16"/>
  <c r="C65" i="16"/>
  <c r="D65" i="16"/>
  <c r="E65" i="16"/>
  <c r="F65" i="16"/>
  <c r="G65" i="16"/>
  <c r="C66" i="16"/>
  <c r="D66" i="16"/>
  <c r="E66" i="16"/>
  <c r="F66" i="16"/>
  <c r="G66" i="16"/>
  <c r="C67" i="16"/>
  <c r="D67" i="16"/>
  <c r="E67" i="16"/>
  <c r="F67" i="16"/>
  <c r="G67" i="16"/>
  <c r="C68" i="16"/>
  <c r="D68" i="16"/>
  <c r="E68" i="16"/>
  <c r="F68" i="16"/>
  <c r="G68" i="16"/>
  <c r="C69" i="16"/>
  <c r="D69" i="16"/>
  <c r="E69" i="16"/>
  <c r="F69" i="16"/>
  <c r="G69" i="16"/>
  <c r="C70" i="16"/>
  <c r="D70" i="16"/>
  <c r="E70" i="16"/>
  <c r="F70" i="16"/>
  <c r="G70" i="16"/>
  <c r="C71" i="16"/>
  <c r="D71" i="16"/>
  <c r="E71" i="16"/>
  <c r="F71" i="16"/>
  <c r="G71" i="16"/>
  <c r="C72" i="16"/>
  <c r="D72" i="16"/>
  <c r="E72" i="16"/>
  <c r="F72" i="16"/>
  <c r="G72" i="16"/>
  <c r="C73" i="16"/>
  <c r="D73" i="16"/>
  <c r="E73" i="16"/>
  <c r="F73" i="16"/>
  <c r="G73" i="16"/>
  <c r="C74" i="16"/>
  <c r="D74" i="16"/>
  <c r="E74" i="16"/>
  <c r="F74" i="16"/>
  <c r="G74" i="16"/>
  <c r="C75" i="16"/>
  <c r="D75" i="16"/>
  <c r="E75" i="16"/>
  <c r="F75" i="16"/>
  <c r="G75" i="16"/>
  <c r="C76" i="16"/>
  <c r="D76" i="16"/>
  <c r="E76" i="16"/>
  <c r="F76" i="16"/>
  <c r="G76" i="16"/>
  <c r="C77" i="16"/>
  <c r="D77" i="16"/>
  <c r="E77" i="16"/>
  <c r="F77" i="16"/>
  <c r="G77" i="16"/>
  <c r="C78" i="16"/>
  <c r="D78" i="16"/>
  <c r="E78" i="16"/>
  <c r="F78" i="16"/>
  <c r="G78" i="16"/>
  <c r="C79" i="16"/>
  <c r="D79" i="16"/>
  <c r="E79" i="16"/>
  <c r="F79" i="16"/>
  <c r="G79" i="16"/>
  <c r="C80" i="16"/>
  <c r="D80" i="16"/>
  <c r="E80" i="16"/>
  <c r="F80" i="16"/>
  <c r="G80" i="16"/>
  <c r="C81" i="16"/>
  <c r="D81" i="16"/>
  <c r="E81" i="16"/>
  <c r="F81" i="16"/>
  <c r="G81" i="16"/>
  <c r="C82" i="16"/>
  <c r="D82" i="16"/>
  <c r="E82" i="16"/>
  <c r="F82" i="16"/>
  <c r="G82" i="16"/>
  <c r="C83" i="16"/>
  <c r="D83" i="16"/>
  <c r="E83" i="16"/>
  <c r="F83" i="16"/>
  <c r="G83" i="16"/>
  <c r="C84" i="16"/>
  <c r="D84" i="16"/>
  <c r="E84" i="16"/>
  <c r="F84" i="16"/>
  <c r="G84" i="16"/>
  <c r="C85" i="16"/>
  <c r="D85" i="16"/>
  <c r="E85" i="16"/>
  <c r="F85" i="16"/>
  <c r="G85" i="16"/>
  <c r="C86" i="16"/>
  <c r="D86" i="16"/>
  <c r="E86" i="16"/>
  <c r="F86" i="16"/>
  <c r="G86" i="16"/>
  <c r="C87" i="16"/>
  <c r="D87" i="16"/>
  <c r="E87" i="16"/>
  <c r="F87" i="16"/>
  <c r="G87" i="16"/>
  <c r="C88" i="16"/>
  <c r="D88" i="16"/>
  <c r="E88" i="16"/>
  <c r="F88" i="16"/>
  <c r="G88" i="16"/>
  <c r="C89" i="16"/>
  <c r="D89" i="16"/>
  <c r="E89" i="16"/>
  <c r="F89" i="16"/>
  <c r="G89" i="16"/>
  <c r="C90" i="16"/>
  <c r="D90" i="16"/>
  <c r="E90" i="16"/>
  <c r="F90" i="16"/>
  <c r="G90" i="16"/>
  <c r="C91" i="16"/>
  <c r="D91" i="16"/>
  <c r="E91" i="16"/>
  <c r="F91" i="16"/>
  <c r="G91" i="16"/>
  <c r="C92" i="16"/>
  <c r="D92" i="16"/>
  <c r="E92" i="16"/>
  <c r="F92" i="16"/>
  <c r="G92" i="16"/>
  <c r="C93" i="16"/>
  <c r="D93" i="16"/>
  <c r="E93" i="16"/>
  <c r="F93" i="16"/>
  <c r="G93" i="16"/>
  <c r="C94" i="16"/>
  <c r="D94" i="16"/>
  <c r="E94" i="16"/>
  <c r="F94" i="16"/>
  <c r="G94" i="16"/>
  <c r="C95" i="16"/>
  <c r="D95" i="16"/>
  <c r="E95" i="16"/>
  <c r="F95" i="16"/>
  <c r="G95" i="16"/>
  <c r="C96" i="16"/>
  <c r="D96" i="16"/>
  <c r="E96" i="16"/>
  <c r="F96" i="16"/>
  <c r="G96" i="16"/>
  <c r="C97" i="16"/>
  <c r="D97" i="16"/>
  <c r="E97" i="16"/>
  <c r="F97" i="16"/>
  <c r="G97" i="16"/>
  <c r="C98" i="16"/>
  <c r="D98" i="16"/>
  <c r="E98" i="16"/>
  <c r="F98" i="16"/>
  <c r="G98" i="16"/>
  <c r="C99" i="16"/>
  <c r="D99" i="16"/>
  <c r="E99" i="16"/>
  <c r="F99" i="16"/>
  <c r="G99" i="16"/>
  <c r="C100" i="16"/>
  <c r="D100" i="16"/>
  <c r="E100" i="16"/>
  <c r="F100" i="16"/>
  <c r="G100" i="16"/>
  <c r="C101" i="16"/>
  <c r="D101" i="16"/>
  <c r="E101" i="16"/>
  <c r="F101" i="16"/>
  <c r="G101" i="16"/>
  <c r="C102" i="16"/>
  <c r="D102" i="16"/>
  <c r="E102" i="16"/>
  <c r="F102" i="16"/>
  <c r="G102" i="16"/>
  <c r="C103" i="16"/>
  <c r="D103" i="16"/>
  <c r="E103" i="16"/>
  <c r="F103" i="16"/>
  <c r="G103" i="16"/>
  <c r="C104" i="16"/>
  <c r="D104" i="16"/>
  <c r="E104" i="16"/>
  <c r="F104" i="16"/>
  <c r="G104" i="16"/>
  <c r="C105" i="16"/>
  <c r="D105" i="16"/>
  <c r="E105" i="16"/>
  <c r="F105" i="16"/>
  <c r="G105" i="16"/>
  <c r="C106" i="16"/>
  <c r="D106" i="16"/>
  <c r="E106" i="16"/>
  <c r="F106" i="16"/>
  <c r="G106" i="16"/>
  <c r="C107" i="16"/>
  <c r="D107" i="16"/>
  <c r="E107" i="16"/>
  <c r="F107" i="16"/>
  <c r="G107" i="16"/>
  <c r="C108" i="16"/>
  <c r="D108" i="16"/>
  <c r="E108" i="16"/>
  <c r="F108" i="16"/>
  <c r="G108" i="16"/>
  <c r="C109" i="16"/>
  <c r="D109" i="16"/>
  <c r="E109" i="16"/>
  <c r="F109" i="16"/>
  <c r="G109" i="16"/>
  <c r="C110" i="16"/>
  <c r="D110" i="16"/>
  <c r="E110" i="16"/>
  <c r="F110" i="16"/>
  <c r="G110" i="16"/>
  <c r="C111" i="16"/>
  <c r="D111" i="16"/>
  <c r="E111" i="16"/>
  <c r="F111" i="16"/>
  <c r="G111" i="16"/>
  <c r="C112" i="16"/>
  <c r="D112" i="16"/>
  <c r="E112" i="16"/>
  <c r="F112" i="16"/>
  <c r="G112" i="16"/>
  <c r="C113" i="16"/>
  <c r="D113" i="16"/>
  <c r="E113" i="16"/>
  <c r="F113" i="16"/>
  <c r="G113" i="16"/>
  <c r="C114" i="16"/>
  <c r="D114" i="16"/>
  <c r="E114" i="16"/>
  <c r="F114" i="16"/>
  <c r="G114" i="16"/>
  <c r="C115" i="16"/>
  <c r="D115" i="16"/>
  <c r="E115" i="16"/>
  <c r="F115" i="16"/>
  <c r="G115" i="16"/>
  <c r="C116" i="16"/>
  <c r="D116" i="16"/>
  <c r="E116" i="16"/>
  <c r="F116" i="16"/>
  <c r="G116" i="16"/>
  <c r="C117" i="16"/>
  <c r="D117" i="16"/>
  <c r="E117" i="16"/>
  <c r="F117" i="16"/>
  <c r="G117" i="16"/>
  <c r="C118" i="16"/>
  <c r="D118" i="16"/>
  <c r="E118" i="16"/>
  <c r="F118" i="16"/>
  <c r="G118" i="16"/>
  <c r="C119" i="16"/>
  <c r="D119" i="16"/>
  <c r="E119" i="16"/>
  <c r="F119" i="16"/>
  <c r="G119" i="16"/>
  <c r="C120" i="16"/>
  <c r="D120" i="16"/>
  <c r="E120" i="16"/>
  <c r="F120" i="16"/>
  <c r="G120" i="16"/>
  <c r="C121" i="16"/>
  <c r="D121" i="16"/>
  <c r="E121" i="16"/>
  <c r="F121" i="16"/>
  <c r="G121" i="16"/>
  <c r="C122" i="16"/>
  <c r="D122" i="16"/>
  <c r="E122" i="16"/>
  <c r="F122" i="16"/>
  <c r="G122" i="16"/>
  <c r="C123" i="16"/>
  <c r="D123" i="16"/>
  <c r="E123" i="16"/>
  <c r="F123" i="16"/>
  <c r="G123" i="16"/>
  <c r="C124" i="16"/>
  <c r="D124" i="16"/>
  <c r="E124" i="16"/>
  <c r="F124" i="16"/>
  <c r="G124" i="16"/>
  <c r="C125" i="16"/>
  <c r="D125" i="16"/>
  <c r="E125" i="16"/>
  <c r="F125" i="16"/>
  <c r="G125" i="16"/>
  <c r="C126" i="16"/>
  <c r="D126" i="16"/>
  <c r="E126" i="16"/>
  <c r="F126" i="16"/>
  <c r="G126" i="16"/>
  <c r="C127" i="16"/>
  <c r="D127" i="16"/>
  <c r="E127" i="16"/>
  <c r="F127" i="16"/>
  <c r="G127" i="16"/>
  <c r="C128" i="16"/>
  <c r="D128" i="16"/>
  <c r="E128" i="16"/>
  <c r="F128" i="16"/>
  <c r="G128" i="16"/>
  <c r="C129" i="16"/>
  <c r="D129" i="16"/>
  <c r="E129" i="16"/>
  <c r="F129" i="16"/>
  <c r="G129" i="16"/>
  <c r="C130" i="16"/>
  <c r="D130" i="16"/>
  <c r="E130" i="16"/>
  <c r="F130" i="16"/>
  <c r="G130" i="16"/>
  <c r="C131" i="16"/>
  <c r="D131" i="16"/>
  <c r="E131" i="16"/>
  <c r="F131" i="16"/>
  <c r="G131" i="16"/>
  <c r="C132" i="16"/>
  <c r="D132" i="16"/>
  <c r="E132" i="16"/>
  <c r="F132" i="16"/>
  <c r="G132" i="16"/>
  <c r="C133" i="16"/>
  <c r="D133" i="16"/>
  <c r="E133" i="16"/>
  <c r="F133" i="16"/>
  <c r="G133" i="16"/>
  <c r="C134" i="16"/>
  <c r="D134" i="16"/>
  <c r="E134" i="16"/>
  <c r="F134" i="16"/>
  <c r="G134" i="16"/>
  <c r="C135" i="16"/>
  <c r="D135" i="16"/>
  <c r="E135" i="16"/>
  <c r="F135" i="16"/>
  <c r="G135" i="16"/>
  <c r="C136" i="16"/>
  <c r="D136" i="16"/>
  <c r="E136" i="16"/>
  <c r="F136" i="16"/>
  <c r="G136" i="16"/>
  <c r="C137" i="16"/>
  <c r="D137" i="16"/>
  <c r="E137" i="16"/>
  <c r="F137" i="16"/>
  <c r="G137" i="16"/>
  <c r="C138" i="16"/>
  <c r="D138" i="16"/>
  <c r="E138" i="16"/>
  <c r="F138" i="16"/>
  <c r="G138" i="16"/>
  <c r="C139" i="16"/>
  <c r="D139" i="16"/>
  <c r="E139" i="16"/>
  <c r="F139" i="16"/>
  <c r="G139" i="16"/>
  <c r="C140" i="16"/>
  <c r="D140" i="16"/>
  <c r="E140" i="16"/>
  <c r="F140" i="16"/>
  <c r="G140" i="16"/>
  <c r="C141" i="16"/>
  <c r="D141" i="16"/>
  <c r="E141" i="16"/>
  <c r="F141" i="16"/>
  <c r="G141" i="16"/>
  <c r="C142" i="16"/>
  <c r="D142" i="16"/>
  <c r="E142" i="16"/>
  <c r="F142" i="16"/>
  <c r="G142" i="16"/>
  <c r="C143" i="16"/>
  <c r="D143" i="16"/>
  <c r="E143" i="16"/>
  <c r="F143" i="16"/>
  <c r="G143" i="16"/>
  <c r="C144" i="16"/>
  <c r="D144" i="16"/>
  <c r="E144" i="16"/>
  <c r="F144" i="16"/>
  <c r="G144" i="16"/>
  <c r="C145" i="16"/>
  <c r="D145" i="16"/>
  <c r="E145" i="16"/>
  <c r="F145" i="16"/>
  <c r="G145" i="16"/>
  <c r="C146" i="16"/>
  <c r="D146" i="16"/>
  <c r="E146" i="16"/>
  <c r="F146" i="16"/>
  <c r="G146" i="16"/>
  <c r="C147" i="16"/>
  <c r="D147" i="16"/>
  <c r="E147" i="16"/>
  <c r="F147" i="16"/>
  <c r="G147" i="16"/>
  <c r="C148" i="16"/>
  <c r="D148" i="16"/>
  <c r="E148" i="16"/>
  <c r="F148" i="16"/>
  <c r="G148" i="16"/>
  <c r="C149" i="16"/>
  <c r="D149" i="16"/>
  <c r="E149" i="16"/>
  <c r="F149" i="16"/>
  <c r="G149" i="16"/>
  <c r="C150" i="16"/>
  <c r="D150" i="16"/>
  <c r="E150" i="16"/>
  <c r="F150" i="16"/>
  <c r="G150" i="16"/>
  <c r="C151" i="16"/>
  <c r="D151" i="16"/>
  <c r="E151" i="16"/>
  <c r="F151" i="16"/>
  <c r="G151" i="16"/>
  <c r="C152" i="16"/>
  <c r="D152" i="16"/>
  <c r="E152" i="16"/>
  <c r="F152" i="16"/>
  <c r="G152" i="16"/>
  <c r="C153" i="16"/>
  <c r="D153" i="16"/>
  <c r="E153" i="16"/>
  <c r="F153" i="16"/>
  <c r="G153" i="16"/>
  <c r="C154" i="16"/>
  <c r="D154" i="16"/>
  <c r="E154" i="16"/>
  <c r="F154" i="16"/>
  <c r="G154" i="16"/>
  <c r="C155" i="16"/>
  <c r="D155" i="16"/>
  <c r="E155" i="16"/>
  <c r="F155" i="16"/>
  <c r="G155" i="16"/>
  <c r="C156" i="16"/>
  <c r="D156" i="16"/>
  <c r="E156" i="16"/>
  <c r="F156" i="16"/>
  <c r="G156" i="16"/>
  <c r="C157" i="16"/>
  <c r="D157" i="16"/>
  <c r="E157" i="16"/>
  <c r="F157" i="16"/>
  <c r="G157" i="16"/>
  <c r="C158" i="16"/>
  <c r="D158" i="16"/>
  <c r="E158" i="16"/>
  <c r="F158" i="16"/>
  <c r="G158" i="16"/>
  <c r="C159" i="16"/>
  <c r="D159" i="16"/>
  <c r="E159" i="16"/>
  <c r="F159" i="16"/>
  <c r="G159" i="16"/>
  <c r="C160" i="16"/>
  <c r="D160" i="16"/>
  <c r="E160" i="16"/>
  <c r="F160" i="16"/>
  <c r="G160" i="16"/>
  <c r="C161" i="16"/>
  <c r="D161" i="16"/>
  <c r="E161" i="16"/>
  <c r="F161" i="16"/>
  <c r="G161" i="16"/>
  <c r="C162" i="16"/>
  <c r="D162" i="16"/>
  <c r="E162" i="16"/>
  <c r="F162" i="16"/>
  <c r="G162" i="16"/>
  <c r="C163" i="16"/>
  <c r="D163" i="16"/>
  <c r="E163" i="16"/>
  <c r="F163" i="16"/>
  <c r="G163" i="16"/>
  <c r="C164" i="16"/>
  <c r="D164" i="16"/>
  <c r="E164" i="16"/>
  <c r="F164" i="16"/>
  <c r="G164" i="16"/>
  <c r="C165" i="16"/>
  <c r="D165" i="16"/>
  <c r="E165" i="16"/>
  <c r="F165" i="16"/>
  <c r="G165" i="16"/>
  <c r="C166" i="16"/>
  <c r="D166" i="16"/>
  <c r="E166" i="16"/>
  <c r="F166" i="16"/>
  <c r="G166" i="16"/>
  <c r="C167" i="16"/>
  <c r="D167" i="16"/>
  <c r="E167" i="16"/>
  <c r="F167" i="16"/>
  <c r="G167" i="16"/>
  <c r="C168" i="16"/>
  <c r="D168" i="16"/>
  <c r="E168" i="16"/>
  <c r="F168" i="16"/>
  <c r="G168" i="16"/>
  <c r="C169" i="16"/>
  <c r="D169" i="16"/>
  <c r="E169" i="16"/>
  <c r="F169" i="16"/>
  <c r="G169" i="16"/>
  <c r="C170" i="16"/>
  <c r="D170" i="16"/>
  <c r="E170" i="16"/>
  <c r="F170" i="16"/>
  <c r="G170" i="16"/>
  <c r="C171" i="16"/>
  <c r="D171" i="16"/>
  <c r="E171" i="16"/>
  <c r="F171" i="16"/>
  <c r="G171" i="16"/>
  <c r="C172" i="16"/>
  <c r="D172" i="16"/>
  <c r="E172" i="16"/>
  <c r="F172" i="16"/>
  <c r="G172" i="16"/>
  <c r="C173" i="16"/>
  <c r="D173" i="16"/>
  <c r="E173" i="16"/>
  <c r="F173" i="16"/>
  <c r="G173" i="16"/>
  <c r="C174" i="16"/>
  <c r="D174" i="16"/>
  <c r="E174" i="16"/>
  <c r="F174" i="16"/>
  <c r="G174" i="16"/>
  <c r="C175" i="16"/>
  <c r="D175" i="16"/>
  <c r="E175" i="16"/>
  <c r="F175" i="16"/>
  <c r="G175" i="16"/>
  <c r="C176" i="16"/>
  <c r="D176" i="16"/>
  <c r="E176" i="16"/>
  <c r="F176" i="16"/>
  <c r="G176" i="16"/>
  <c r="C177" i="16"/>
  <c r="D177" i="16"/>
  <c r="E177" i="16"/>
  <c r="F177" i="16"/>
  <c r="G177" i="16"/>
  <c r="C178" i="16"/>
  <c r="D178" i="16"/>
  <c r="E178" i="16"/>
  <c r="F178" i="16"/>
  <c r="G178" i="16"/>
  <c r="C179" i="16"/>
  <c r="D179" i="16"/>
  <c r="E179" i="16"/>
  <c r="F179" i="16"/>
  <c r="G179" i="16"/>
  <c r="C180" i="16"/>
  <c r="D180" i="16"/>
  <c r="E180" i="16"/>
  <c r="F180" i="16"/>
  <c r="G180" i="16"/>
  <c r="C181" i="16"/>
  <c r="D181" i="16"/>
  <c r="E181" i="16"/>
  <c r="F181" i="16"/>
  <c r="G181" i="16"/>
  <c r="C182" i="16"/>
  <c r="D182" i="16"/>
  <c r="E182" i="16"/>
  <c r="F182" i="16"/>
  <c r="G182" i="16"/>
  <c r="C183" i="16"/>
  <c r="D183" i="16"/>
  <c r="E183" i="16"/>
  <c r="F183" i="16"/>
  <c r="G183" i="16"/>
  <c r="C184" i="16"/>
  <c r="D184" i="16"/>
  <c r="E184" i="16"/>
  <c r="F184" i="16"/>
  <c r="G184" i="16"/>
  <c r="C185" i="16"/>
  <c r="D185" i="16"/>
  <c r="E185" i="16"/>
  <c r="F185" i="16"/>
  <c r="G185" i="16"/>
  <c r="C186" i="16"/>
  <c r="D186" i="16"/>
  <c r="E186" i="16"/>
  <c r="F186" i="16"/>
  <c r="G186" i="16"/>
  <c r="C187" i="16"/>
  <c r="D187" i="16"/>
  <c r="E187" i="16"/>
  <c r="F187" i="16"/>
  <c r="G187" i="16"/>
  <c r="C188" i="16"/>
  <c r="D188" i="16"/>
  <c r="E188" i="16"/>
  <c r="F188" i="16"/>
  <c r="G188" i="16"/>
  <c r="C189" i="16"/>
  <c r="D189" i="16"/>
  <c r="E189" i="16"/>
  <c r="F189" i="16"/>
  <c r="G189" i="16"/>
  <c r="C190" i="16"/>
  <c r="D190" i="16"/>
  <c r="E190" i="16"/>
  <c r="F190" i="16"/>
  <c r="G190" i="16"/>
  <c r="C191" i="16"/>
  <c r="D191" i="16"/>
  <c r="E191" i="16"/>
  <c r="F191" i="16"/>
  <c r="G191" i="16"/>
  <c r="C192" i="16"/>
  <c r="D192" i="16"/>
  <c r="E192" i="16"/>
  <c r="F192" i="16"/>
  <c r="G192" i="16"/>
  <c r="C193" i="16"/>
  <c r="D193" i="16"/>
  <c r="E193" i="16"/>
  <c r="F193" i="16"/>
  <c r="G193" i="16"/>
  <c r="C194" i="16"/>
  <c r="D194" i="16"/>
  <c r="E194" i="16"/>
  <c r="F194" i="16"/>
  <c r="G194" i="16"/>
  <c r="C195" i="16"/>
  <c r="D195" i="16"/>
  <c r="E195" i="16"/>
  <c r="F195" i="16"/>
  <c r="G195" i="16"/>
  <c r="C196" i="16"/>
  <c r="D196" i="16"/>
  <c r="E196" i="16"/>
  <c r="F196" i="16"/>
  <c r="G196" i="16"/>
  <c r="C197" i="16"/>
  <c r="D197" i="16"/>
  <c r="E197" i="16"/>
  <c r="F197" i="16"/>
  <c r="G197" i="16"/>
  <c r="C198" i="16"/>
  <c r="D198" i="16"/>
  <c r="E198" i="16"/>
  <c r="F198" i="16"/>
  <c r="G198" i="16"/>
  <c r="C199" i="16"/>
  <c r="D199" i="16"/>
  <c r="E199" i="16"/>
  <c r="F199" i="16"/>
  <c r="G199" i="16"/>
  <c r="C200" i="16"/>
  <c r="D200" i="16"/>
  <c r="E200" i="16"/>
  <c r="F200" i="16"/>
  <c r="G200" i="16"/>
  <c r="C201" i="16"/>
  <c r="D201" i="16"/>
  <c r="E201" i="16"/>
  <c r="F201" i="16"/>
  <c r="G201" i="16"/>
  <c r="C202" i="16"/>
  <c r="D202" i="16"/>
  <c r="E202" i="16"/>
  <c r="F202" i="16"/>
  <c r="G202" i="16"/>
  <c r="C203" i="16"/>
  <c r="D203" i="16"/>
  <c r="E203" i="16"/>
  <c r="F203" i="16"/>
  <c r="G203" i="16"/>
  <c r="C204" i="16"/>
  <c r="D204" i="16"/>
  <c r="E204" i="16"/>
  <c r="F204" i="16"/>
  <c r="G204" i="16"/>
  <c r="C205" i="16"/>
  <c r="D205" i="16"/>
  <c r="E205" i="16"/>
  <c r="F205" i="16"/>
  <c r="G205" i="16"/>
  <c r="C206" i="16"/>
  <c r="D206" i="16"/>
  <c r="E206" i="16"/>
  <c r="F206" i="16"/>
  <c r="G206" i="16"/>
  <c r="C207" i="16"/>
  <c r="D207" i="16"/>
  <c r="E207" i="16"/>
  <c r="F207" i="16"/>
  <c r="G207" i="16"/>
  <c r="C208" i="16"/>
  <c r="D208" i="16"/>
  <c r="E208" i="16"/>
  <c r="F208" i="16"/>
  <c r="G208" i="16"/>
  <c r="C209" i="16"/>
  <c r="D209" i="16"/>
  <c r="E209" i="16"/>
  <c r="F209" i="16"/>
  <c r="G209" i="16"/>
  <c r="C210" i="16"/>
  <c r="D210" i="16"/>
  <c r="E210" i="16"/>
  <c r="F210" i="16"/>
  <c r="G210" i="16"/>
  <c r="C211" i="16"/>
  <c r="D211" i="16"/>
  <c r="E211" i="16"/>
  <c r="F211" i="16"/>
  <c r="G211" i="16"/>
  <c r="C212" i="16"/>
  <c r="D212" i="16"/>
  <c r="E212" i="16"/>
  <c r="F212" i="16"/>
  <c r="G212" i="16"/>
  <c r="C213" i="16"/>
  <c r="D213" i="16"/>
  <c r="E213" i="16"/>
  <c r="F213" i="16"/>
  <c r="G213" i="16"/>
  <c r="C214" i="16"/>
  <c r="D214" i="16"/>
  <c r="E214" i="16"/>
  <c r="F214" i="16"/>
  <c r="G214" i="16"/>
  <c r="C215" i="16"/>
  <c r="D215" i="16"/>
  <c r="E215" i="16"/>
  <c r="F215" i="16"/>
  <c r="G215" i="16"/>
  <c r="C216" i="16"/>
  <c r="D216" i="16"/>
  <c r="E216" i="16"/>
  <c r="F216" i="16"/>
  <c r="G216" i="16"/>
  <c r="C217" i="16"/>
  <c r="D217" i="16"/>
  <c r="E217" i="16"/>
  <c r="F217" i="16"/>
  <c r="G217" i="16"/>
  <c r="C218" i="16"/>
  <c r="D218" i="16"/>
  <c r="E218" i="16"/>
  <c r="F218" i="16"/>
  <c r="G218" i="16"/>
  <c r="C219" i="16"/>
  <c r="D219" i="16"/>
  <c r="E219" i="16"/>
  <c r="F219" i="16"/>
  <c r="G219" i="16"/>
  <c r="C220" i="16"/>
  <c r="D220" i="16"/>
  <c r="E220" i="16"/>
  <c r="F220" i="16"/>
  <c r="G220" i="16"/>
  <c r="C221" i="16"/>
  <c r="D221" i="16"/>
  <c r="E221" i="16"/>
  <c r="F221" i="16"/>
  <c r="G221" i="16"/>
  <c r="C222" i="16"/>
  <c r="D222" i="16"/>
  <c r="E222" i="16"/>
  <c r="F222" i="16"/>
  <c r="G222" i="16"/>
  <c r="C223" i="16"/>
  <c r="D223" i="16"/>
  <c r="E223" i="16"/>
  <c r="F223" i="16"/>
  <c r="G223" i="16"/>
  <c r="C224" i="16"/>
  <c r="D224" i="16"/>
  <c r="E224" i="16"/>
  <c r="F224" i="16"/>
  <c r="G224" i="16"/>
  <c r="C225" i="16"/>
  <c r="D225" i="16"/>
  <c r="E225" i="16"/>
  <c r="F225" i="16"/>
  <c r="G225" i="16"/>
  <c r="C226" i="16"/>
  <c r="D226" i="16"/>
  <c r="E226" i="16"/>
  <c r="F226" i="16"/>
  <c r="G226" i="16"/>
  <c r="C227" i="16"/>
  <c r="D227" i="16"/>
  <c r="E227" i="16"/>
  <c r="F227" i="16"/>
  <c r="G227" i="16"/>
  <c r="C228" i="16"/>
  <c r="D228" i="16"/>
  <c r="E228" i="16"/>
  <c r="F228" i="16"/>
  <c r="G228" i="16"/>
  <c r="C229" i="16"/>
  <c r="D229" i="16"/>
  <c r="E229" i="16"/>
  <c r="F229" i="16"/>
  <c r="G229" i="16"/>
  <c r="C230" i="16"/>
  <c r="D230" i="16"/>
  <c r="E230" i="16"/>
  <c r="F230" i="16"/>
  <c r="G230" i="16"/>
  <c r="C231" i="16"/>
  <c r="D231" i="16"/>
  <c r="E231" i="16"/>
  <c r="F231" i="16"/>
  <c r="G231" i="16"/>
  <c r="C232" i="16"/>
  <c r="D232" i="16"/>
  <c r="E232" i="16"/>
  <c r="F232" i="16"/>
  <c r="G232" i="16"/>
  <c r="C233" i="16"/>
  <c r="D233" i="16"/>
  <c r="E233" i="16"/>
  <c r="F233" i="16"/>
  <c r="G233" i="16"/>
  <c r="D8" i="16"/>
  <c r="G14" i="16"/>
  <c r="F14" i="16"/>
  <c r="E14" i="16"/>
  <c r="D14" i="16"/>
  <c r="C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56" i="16"/>
  <c r="B57" i="16"/>
  <c r="B58" i="16"/>
  <c r="B59" i="16"/>
  <c r="B60" i="16"/>
  <c r="B61" i="16"/>
  <c r="B62" i="16"/>
  <c r="B63" i="16"/>
  <c r="B64" i="16"/>
  <c r="B65" i="16"/>
  <c r="B66" i="16"/>
  <c r="B67" i="16"/>
  <c r="B68" i="16"/>
  <c r="B69" i="16"/>
  <c r="B70" i="16"/>
  <c r="B71" i="16"/>
  <c r="B72" i="16"/>
  <c r="B73" i="16"/>
  <c r="B74" i="16"/>
  <c r="B75" i="16"/>
  <c r="B76" i="16"/>
  <c r="B77" i="16"/>
  <c r="B78" i="16"/>
  <c r="B79" i="16"/>
  <c r="B80" i="16"/>
  <c r="B81" i="16"/>
  <c r="B82" i="16"/>
  <c r="B83" i="16"/>
  <c r="B84" i="16"/>
  <c r="B85" i="16"/>
  <c r="B86" i="16"/>
  <c r="B87" i="16"/>
  <c r="B88" i="16"/>
  <c r="B89" i="16"/>
  <c r="B90" i="16"/>
  <c r="B91" i="16"/>
  <c r="B92" i="16"/>
  <c r="B93" i="16"/>
  <c r="B94" i="16"/>
  <c r="B95" i="16"/>
  <c r="B96" i="16"/>
  <c r="B97" i="16"/>
  <c r="B98" i="16"/>
  <c r="B99" i="16"/>
  <c r="B100" i="16"/>
  <c r="B101" i="16"/>
  <c r="B102" i="16"/>
  <c r="B103" i="16"/>
  <c r="B104" i="16"/>
  <c r="B105" i="16"/>
  <c r="B106" i="16"/>
  <c r="B107" i="16"/>
  <c r="B108" i="16"/>
  <c r="B109" i="16"/>
  <c r="B110" i="16"/>
  <c r="B111" i="16"/>
  <c r="B112" i="16"/>
  <c r="B113" i="16"/>
  <c r="B114" i="16"/>
  <c r="B115" i="16"/>
  <c r="B116" i="16"/>
  <c r="B117" i="16"/>
  <c r="B118" i="16"/>
  <c r="B119" i="16"/>
  <c r="B120" i="16"/>
  <c r="B121" i="16"/>
  <c r="B122" i="16"/>
  <c r="B123" i="16"/>
  <c r="B124" i="16"/>
  <c r="B125" i="16"/>
  <c r="B126" i="16"/>
  <c r="B127" i="16"/>
  <c r="B128" i="16"/>
  <c r="B129" i="16"/>
  <c r="B130" i="16"/>
  <c r="B131" i="16"/>
  <c r="B132" i="16"/>
  <c r="B133" i="16"/>
  <c r="B134" i="16"/>
  <c r="B135" i="16"/>
  <c r="B136" i="16"/>
  <c r="B137" i="16"/>
  <c r="B138" i="16"/>
  <c r="B139" i="16"/>
  <c r="B140" i="16"/>
  <c r="B141" i="16"/>
  <c r="B142" i="16"/>
  <c r="B143" i="16"/>
  <c r="B144" i="16"/>
  <c r="B145" i="16"/>
  <c r="B146" i="16"/>
  <c r="B147" i="16"/>
  <c r="B148" i="16"/>
  <c r="B149" i="16"/>
  <c r="B150" i="16"/>
  <c r="B151" i="16"/>
  <c r="B152" i="16"/>
  <c r="B153" i="16"/>
  <c r="B154" i="16"/>
  <c r="B155" i="16"/>
  <c r="B156" i="16"/>
  <c r="B157" i="16"/>
  <c r="B158" i="16"/>
  <c r="B159" i="16"/>
  <c r="B160" i="16"/>
  <c r="B161" i="16"/>
  <c r="B162" i="16"/>
  <c r="B163" i="16"/>
  <c r="B164" i="16"/>
  <c r="B165" i="16"/>
  <c r="B166" i="16"/>
  <c r="B167" i="16"/>
  <c r="B168" i="16"/>
  <c r="B169" i="16"/>
  <c r="B170" i="16"/>
  <c r="B171" i="16"/>
  <c r="B172" i="16"/>
  <c r="B173" i="16"/>
  <c r="B174" i="16"/>
  <c r="B175" i="16"/>
  <c r="B176" i="16"/>
  <c r="B177" i="16"/>
  <c r="B178" i="16"/>
  <c r="B179" i="16"/>
  <c r="B180" i="16"/>
  <c r="B181" i="16"/>
  <c r="B182" i="16"/>
  <c r="B183" i="16"/>
  <c r="B184" i="16"/>
  <c r="B185" i="16"/>
  <c r="B186" i="16"/>
  <c r="B187" i="16"/>
  <c r="B188" i="16"/>
  <c r="B189" i="16"/>
  <c r="B190" i="16"/>
  <c r="B191" i="16"/>
  <c r="B192" i="16"/>
  <c r="B193" i="16"/>
  <c r="B194" i="16"/>
  <c r="B195" i="16"/>
  <c r="B196" i="16"/>
  <c r="B197" i="16"/>
  <c r="B198" i="16"/>
  <c r="B199" i="16"/>
  <c r="B200" i="16"/>
  <c r="B201" i="16"/>
  <c r="B202" i="16"/>
  <c r="B203" i="16"/>
  <c r="B204" i="16"/>
  <c r="B205" i="16"/>
  <c r="B206" i="16"/>
  <c r="B207" i="16"/>
  <c r="B208" i="16"/>
  <c r="B209" i="16"/>
  <c r="B210" i="16"/>
  <c r="B211" i="16"/>
  <c r="B212" i="16"/>
  <c r="B213" i="16"/>
  <c r="B214" i="16"/>
  <c r="B215" i="16"/>
  <c r="B216" i="16"/>
  <c r="B217" i="16"/>
  <c r="B218" i="16"/>
  <c r="B219" i="16"/>
  <c r="B220" i="16"/>
  <c r="B221" i="16"/>
  <c r="B222" i="16"/>
  <c r="B223" i="16"/>
  <c r="B224" i="16"/>
  <c r="B225" i="16"/>
  <c r="B226" i="16"/>
  <c r="B227" i="16"/>
  <c r="B228" i="16"/>
  <c r="B229" i="16"/>
  <c r="B230" i="16"/>
  <c r="B231" i="16"/>
  <c r="B232" i="16"/>
  <c r="B233" i="16"/>
  <c r="B14" i="16"/>
  <c r="D9" i="16"/>
  <c r="D7" i="16"/>
  <c r="D6" i="16"/>
  <c r="D5" i="16"/>
  <c r="D4" i="16"/>
  <c r="K62" i="19"/>
  <c r="K63" i="19"/>
  <c r="K64" i="19"/>
  <c r="K65" i="19"/>
  <c r="K66" i="19"/>
  <c r="K67" i="19"/>
  <c r="K68" i="19"/>
  <c r="K69" i="19"/>
  <c r="K70" i="19"/>
  <c r="K71" i="19"/>
  <c r="K72" i="19"/>
  <c r="K73" i="19"/>
  <c r="K74" i="19"/>
  <c r="K75" i="19"/>
  <c r="K76" i="19"/>
  <c r="K77" i="19"/>
  <c r="K61" i="19"/>
  <c r="K29" i="20"/>
  <c r="K24" i="20"/>
  <c r="K19" i="20"/>
  <c r="K14" i="20"/>
  <c r="K9" i="20"/>
  <c r="K33" i="20"/>
  <c r="N8" i="26"/>
  <c r="N9" i="26"/>
  <c r="N10" i="26"/>
  <c r="N11" i="26"/>
  <c r="N12" i="26"/>
  <c r="N13" i="26"/>
  <c r="N14" i="26"/>
  <c r="N15" i="26"/>
  <c r="N16" i="26"/>
  <c r="N17" i="26"/>
  <c r="N18" i="26"/>
  <c r="N19" i="26"/>
  <c r="N7" i="26"/>
  <c r="Q8" i="26"/>
  <c r="Q9" i="26"/>
  <c r="Q10" i="26"/>
  <c r="Q11" i="26"/>
  <c r="Q12" i="26"/>
  <c r="Q13" i="26"/>
  <c r="Q14" i="26"/>
  <c r="Q15" i="26"/>
  <c r="Q16" i="26"/>
  <c r="Q17" i="26"/>
  <c r="Q18" i="26"/>
  <c r="Q19" i="26"/>
  <c r="Q7" i="26"/>
  <c r="H39" i="33"/>
  <c r="P6" i="10"/>
  <c r="Q6" i="10" s="1"/>
  <c r="P30" i="10"/>
  <c r="P29" i="10"/>
  <c r="P28" i="10"/>
  <c r="P27" i="10"/>
  <c r="P26" i="10"/>
  <c r="P25" i="10"/>
  <c r="P24" i="10"/>
  <c r="P23" i="10"/>
  <c r="P22" i="10"/>
  <c r="P21" i="10"/>
  <c r="P20" i="10"/>
  <c r="P19" i="10"/>
  <c r="P18" i="10"/>
  <c r="P17" i="10"/>
  <c r="P16" i="10"/>
  <c r="P15" i="10"/>
  <c r="P14" i="10"/>
  <c r="P13" i="10"/>
  <c r="P12" i="10"/>
  <c r="P11" i="10"/>
  <c r="P10" i="10"/>
  <c r="P9" i="10"/>
  <c r="P8" i="10"/>
  <c r="P7" i="10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10" i="6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O10" i="7"/>
  <c r="P10" i="7" s="1"/>
  <c r="S10" i="7"/>
  <c r="S12" i="7"/>
  <c r="S11" i="7"/>
  <c r="R23" i="7"/>
  <c r="R24" i="7" s="1"/>
  <c r="R25" i="7" s="1"/>
  <c r="S22" i="7"/>
  <c r="S21" i="7"/>
  <c r="S20" i="7"/>
  <c r="S19" i="7"/>
  <c r="S18" i="7"/>
  <c r="S17" i="7"/>
  <c r="S16" i="7"/>
  <c r="S15" i="7"/>
  <c r="S14" i="7"/>
  <c r="S13" i="7"/>
  <c r="O11" i="7"/>
  <c r="P11" i="7" s="1"/>
  <c r="O12" i="7"/>
  <c r="P12" i="7" s="1"/>
  <c r="O13" i="7"/>
  <c r="P13" i="7" s="1"/>
  <c r="O14" i="7"/>
  <c r="P14" i="7" s="1"/>
  <c r="O15" i="7"/>
  <c r="P15" i="7" s="1"/>
  <c r="O16" i="7"/>
  <c r="P16" i="7" s="1"/>
  <c r="O17" i="7"/>
  <c r="P17" i="7" s="1"/>
  <c r="O18" i="7"/>
  <c r="P18" i="7" s="1"/>
  <c r="O19" i="7"/>
  <c r="P19" i="7" s="1"/>
  <c r="O20" i="7"/>
  <c r="P20" i="7" s="1"/>
  <c r="O21" i="7"/>
  <c r="P21" i="7" s="1"/>
  <c r="O22" i="7"/>
  <c r="P22" i="7" s="1"/>
  <c r="O23" i="7"/>
  <c r="P23" i="7" s="1"/>
  <c r="O24" i="7"/>
  <c r="P24" i="7" s="1"/>
  <c r="O25" i="7"/>
  <c r="P25" i="7" s="1"/>
  <c r="O26" i="7"/>
  <c r="P26" i="7" s="1"/>
  <c r="O27" i="7"/>
  <c r="P27" i="7" s="1"/>
  <c r="O29" i="7"/>
  <c r="P29" i="7" s="1"/>
  <c r="O30" i="7"/>
  <c r="P30" i="7" s="1"/>
  <c r="O31" i="7"/>
  <c r="P31" i="7" s="1"/>
  <c r="L24" i="8"/>
  <c r="M24" i="8"/>
  <c r="L23" i="8"/>
  <c r="M23" i="8" s="1"/>
  <c r="L22" i="8"/>
  <c r="M22" i="8"/>
  <c r="L21" i="8"/>
  <c r="M21" i="8" s="1"/>
  <c r="L20" i="8"/>
  <c r="M20" i="8"/>
  <c r="L19" i="8"/>
  <c r="M19" i="8" s="1"/>
  <c r="L18" i="8"/>
  <c r="M18" i="8"/>
  <c r="L17" i="8"/>
  <c r="M17" i="8" s="1"/>
  <c r="L16" i="8"/>
  <c r="M16" i="8"/>
  <c r="L15" i="8"/>
  <c r="M15" i="8" s="1"/>
  <c r="L14" i="8"/>
  <c r="M14" i="8"/>
  <c r="L13" i="8"/>
  <c r="M13" i="8" s="1"/>
  <c r="L12" i="8"/>
  <c r="M12" i="8"/>
  <c r="L11" i="8"/>
  <c r="M11" i="8" s="1"/>
  <c r="L10" i="8"/>
  <c r="M10" i="8"/>
  <c r="L25" i="9"/>
  <c r="M25" i="9" s="1"/>
  <c r="L24" i="9"/>
  <c r="M24" i="9"/>
  <c r="L23" i="9"/>
  <c r="M23" i="9" s="1"/>
  <c r="L22" i="9"/>
  <c r="M22" i="9"/>
  <c r="L21" i="9"/>
  <c r="M21" i="9" s="1"/>
  <c r="L20" i="9"/>
  <c r="M20" i="9"/>
  <c r="L19" i="9"/>
  <c r="M19" i="9" s="1"/>
  <c r="L18" i="9"/>
  <c r="M18" i="9"/>
  <c r="L17" i="9"/>
  <c r="M17" i="9" s="1"/>
  <c r="L16" i="9"/>
  <c r="M16" i="9"/>
  <c r="L15" i="9"/>
  <c r="M15" i="9" s="1"/>
  <c r="L14" i="9"/>
  <c r="M14" i="9"/>
  <c r="L13" i="9"/>
  <c r="M13" i="9" s="1"/>
  <c r="L12" i="9"/>
  <c r="M12" i="9"/>
  <c r="L11" i="9"/>
  <c r="M11" i="9" s="1"/>
  <c r="L10" i="9"/>
  <c r="M10" i="9"/>
  <c r="S23" i="7" l="1"/>
  <c r="AA35" i="12"/>
  <c r="AA34" i="12"/>
  <c r="AA13" i="12"/>
  <c r="AA12" i="12"/>
  <c r="Z9" i="35"/>
  <c r="AB9" i="35" s="1"/>
  <c r="AA42" i="12"/>
  <c r="Z20" i="12"/>
  <c r="AA20" i="12" s="1"/>
  <c r="AA16" i="12"/>
  <c r="AA30" i="12"/>
  <c r="AA7" i="12"/>
  <c r="P32" i="7"/>
  <c r="S25" i="7"/>
  <c r="R26" i="7"/>
  <c r="AB61" i="35"/>
  <c r="AA48" i="12"/>
  <c r="AA41" i="12"/>
  <c r="AA33" i="12"/>
  <c r="AA29" i="12"/>
  <c r="AA19" i="12"/>
  <c r="AA15" i="12"/>
  <c r="AA10" i="12"/>
  <c r="S24" i="7"/>
  <c r="Z10" i="35" l="1"/>
  <c r="AA50" i="12"/>
  <c r="AA52" i="12"/>
  <c r="AB10" i="35"/>
  <c r="Z11" i="35"/>
  <c r="AA51" i="12"/>
  <c r="AA53" i="12"/>
  <c r="R27" i="7"/>
  <c r="S26" i="7"/>
  <c r="AB11" i="35" l="1"/>
  <c r="Z12" i="35"/>
  <c r="R28" i="7"/>
  <c r="S27" i="7"/>
  <c r="R29" i="7" l="1"/>
  <c r="S28" i="7"/>
  <c r="AB12" i="35"/>
  <c r="Z13" i="35"/>
  <c r="AB13" i="35" l="1"/>
  <c r="Z14" i="35"/>
  <c r="R30" i="7"/>
  <c r="S29" i="7"/>
  <c r="AB14" i="35" l="1"/>
  <c r="Z15" i="35"/>
  <c r="R31" i="7"/>
  <c r="S30" i="7"/>
  <c r="S31" i="7" l="1"/>
  <c r="R32" i="7"/>
  <c r="AB15" i="35"/>
  <c r="Z16" i="35"/>
  <c r="AB16" i="35" l="1"/>
  <c r="Z17" i="35"/>
  <c r="R33" i="7"/>
  <c r="S32" i="7"/>
  <c r="R34" i="7" l="1"/>
  <c r="S33" i="7"/>
  <c r="AB17" i="35"/>
  <c r="Z18" i="35"/>
  <c r="AB18" i="35" l="1"/>
  <c r="Z19" i="35"/>
  <c r="R35" i="7"/>
  <c r="S34" i="7"/>
  <c r="S35" i="7" l="1"/>
  <c r="R36" i="7"/>
  <c r="AB19" i="35"/>
  <c r="Z20" i="35"/>
  <c r="AB20" i="35" l="1"/>
  <c r="Z21" i="35"/>
  <c r="R37" i="7"/>
  <c r="S36" i="7"/>
  <c r="S37" i="7" l="1"/>
  <c r="R38" i="7"/>
  <c r="AB21" i="35"/>
  <c r="Z22" i="35"/>
  <c r="AB22" i="35" l="1"/>
  <c r="Z23" i="35"/>
  <c r="R39" i="7"/>
  <c r="S38" i="7"/>
  <c r="R40" i="7" l="1"/>
  <c r="S39" i="7"/>
  <c r="AB23" i="35"/>
  <c r="Z24" i="35"/>
  <c r="AB24" i="35" l="1"/>
  <c r="Z25" i="35"/>
  <c r="R41" i="7"/>
  <c r="S40" i="7"/>
  <c r="R42" i="7" l="1"/>
  <c r="S41" i="7"/>
  <c r="AB25" i="35"/>
  <c r="Z26" i="35"/>
  <c r="AB26" i="35" l="1"/>
  <c r="Z27" i="35"/>
  <c r="R43" i="7"/>
  <c r="S42" i="7"/>
  <c r="S43" i="7" l="1"/>
  <c r="R44" i="7"/>
  <c r="AB27" i="35"/>
  <c r="Z28" i="35"/>
  <c r="AB28" i="35" l="1"/>
  <c r="Z29" i="35"/>
  <c r="R45" i="7"/>
  <c r="S44" i="7"/>
  <c r="R46" i="7" l="1"/>
  <c r="S46" i="7" s="1"/>
  <c r="S45" i="7"/>
  <c r="AB29" i="35"/>
  <c r="Z30" i="35"/>
  <c r="AB30" i="35" l="1"/>
  <c r="Z31" i="35"/>
  <c r="AB31" i="35" l="1"/>
  <c r="Z32" i="35"/>
  <c r="AB32" i="35" l="1"/>
  <c r="Z33" i="35"/>
  <c r="AB33" i="35" l="1"/>
  <c r="Z34" i="35"/>
  <c r="AB34" i="35" l="1"/>
  <c r="Z35" i="35"/>
  <c r="AB35" i="35" l="1"/>
  <c r="Z36" i="35"/>
  <c r="AB36" i="35" l="1"/>
  <c r="Z37" i="35"/>
  <c r="AB37" i="35" l="1"/>
  <c r="Z38" i="35"/>
  <c r="AB38" i="35" l="1"/>
  <c r="Z39" i="35"/>
  <c r="AB39" i="35" l="1"/>
  <c r="Z40" i="35"/>
  <c r="AB40" i="35" l="1"/>
  <c r="Z41" i="35"/>
  <c r="AB41" i="35" l="1"/>
  <c r="Z42" i="35"/>
  <c r="AB42" i="35" l="1"/>
  <c r="Z43" i="35"/>
  <c r="AB43" i="35" l="1"/>
  <c r="Z44" i="35"/>
  <c r="AB44" i="35" l="1"/>
  <c r="Z45" i="35"/>
  <c r="AB45" i="35" l="1"/>
  <c r="Z46" i="35"/>
  <c r="AB46" i="35" l="1"/>
  <c r="Z47" i="35"/>
  <c r="AB47" i="35" l="1"/>
  <c r="Z48" i="35"/>
  <c r="AB48" i="35" s="1"/>
</calcChain>
</file>

<file path=xl/comments1.xml><?xml version="1.0" encoding="utf-8"?>
<comments xmlns="http://schemas.openxmlformats.org/spreadsheetml/2006/main">
  <authors>
    <author>Kirstin Werner</author>
    <author>Peter Mohr</author>
    <author>Ch. Werner</author>
  </authors>
  <commentList>
    <comment ref="H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+0,13 (Understorey shrubs)</t>
        </r>
      </text>
    </comment>
    <comment ref="I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+0,13 (Understorey shrubs)</t>
        </r>
      </text>
    </comment>
    <comment ref="J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+0,13 (Understorey shrubs)</t>
        </r>
      </text>
    </comment>
    <comment ref="K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+0,13 (Understorey shrubs)</t>
        </r>
      </text>
    </comment>
    <comment ref="M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+0,13 (Understorey shrubs)</t>
        </r>
      </text>
    </comment>
    <comment ref="P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Litterfall only</t>
        </r>
      </text>
    </comment>
    <comment ref="S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Litterfall only</t>
        </r>
      </text>
    </comment>
    <comment ref="T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Litterfall only</t>
        </r>
      </text>
    </comment>
    <comment ref="D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Stand heights</t>
        </r>
      </text>
    </comment>
    <comment ref="N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Roots over 5 mm diameter only</t>
        </r>
      </text>
    </comment>
    <comment ref="P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Excluding woody litterfall and any mortality</t>
        </r>
      </text>
    </comment>
    <comment ref="Q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Excluding woody litterfall and any mortality</t>
        </r>
      </text>
    </comment>
    <comment ref="R8" authorId="1">
      <text>
        <r>
          <rPr>
            <b/>
            <sz val="8"/>
            <color indexed="81"/>
            <rFont val="Tahoma"/>
            <family val="2"/>
          </rPr>
          <t>Peter Mohr:</t>
        </r>
        <r>
          <rPr>
            <sz val="8"/>
            <color indexed="81"/>
            <rFont val="Tahoma"/>
            <family val="2"/>
          </rPr>
          <t xml:space="preserve">
Excluding woody litterfall and any mortality</t>
        </r>
      </text>
    </comment>
    <comment ref="T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Foliage litterfall</t>
        </r>
      </text>
    </comment>
    <comment ref="U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Roots over 5 mm diameter only</t>
        </r>
      </text>
    </comment>
    <comment ref="D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Stand heights</t>
        </r>
      </text>
    </comment>
    <comment ref="N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Roots over 5 mm diameter only</t>
        </r>
      </text>
    </comment>
    <comment ref="P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Excluding woody litterfall and any mortality</t>
        </r>
      </text>
    </comment>
    <comment ref="Q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Excluding woody litterfall and any mortality</t>
        </r>
      </text>
    </comment>
    <comment ref="R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Excluding woody litterfall and any mortality</t>
        </r>
      </text>
    </comment>
    <comment ref="T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Foliage litterfall</t>
        </r>
      </text>
    </comment>
    <comment ref="D1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Stand heights</t>
        </r>
      </text>
    </comment>
    <comment ref="N1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Roots over 5 mm diameter only</t>
        </r>
      </text>
    </comment>
    <comment ref="P1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Excluding woody litterfall and any mortality</t>
        </r>
      </text>
    </comment>
    <comment ref="Q1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Excluding woody litterfall and any mortality</t>
        </r>
      </text>
    </comment>
    <comment ref="R1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Excluding woody litterfall and any mortality</t>
        </r>
      </text>
    </comment>
    <comment ref="T1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Foliage litterfall</t>
        </r>
      </text>
    </comment>
    <comment ref="U1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Roots over 5 mm diameter litterfall only</t>
        </r>
      </text>
    </comment>
    <comment ref="F11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All-sided LAI was 21,6</t>
        </r>
      </text>
    </comment>
    <comment ref="P11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Excluding woody litterfall and any mortality</t>
        </r>
      </text>
    </comment>
    <comment ref="R11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Excluding woody litterfall and any mortality</t>
        </r>
      </text>
    </comment>
    <comment ref="F12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All-sided Lai was about 26.</t>
        </r>
      </text>
    </comment>
    <comment ref="R12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+1,2 (Litterfall, measured over 3 yrs.)</t>
        </r>
      </text>
    </comment>
    <comment ref="S12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Litterfall, measured over 3 yrs.</t>
        </r>
      </text>
    </comment>
    <comment ref="T12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Litterfall, measured over 3 yrs.</t>
        </r>
      </text>
    </comment>
    <comment ref="P14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+0,42(Mortality)
+0,24(Litterfall, omitting consumption)</t>
        </r>
      </text>
    </comment>
    <comment ref="Q14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+0,42(Mortality)
+0,24(Litterfall, omitting consumption)</t>
        </r>
      </text>
    </comment>
    <comment ref="R14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+0,42(Mortality)
+0,24(Litterfall, omitting consumption)</t>
        </r>
      </text>
    </comment>
    <comment ref="T14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+1,43(Litterfall, omittimg consumption)</t>
        </r>
      </text>
    </comment>
    <comment ref="P15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+0,84(Mortality)
+0,36(Litterfall, omitting consumption)</t>
        </r>
      </text>
    </comment>
    <comment ref="Q15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+0,84(Mortality)
+0,36(Litterfall, omitting consumption)</t>
        </r>
      </text>
    </comment>
    <comment ref="R15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+0,84(Mortality)
+0,36(Litterfall, omitting consumption)</t>
        </r>
      </text>
    </comment>
    <comment ref="T15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+2,31(Litterfall, omittimg consumption)</t>
        </r>
      </text>
    </comment>
    <comment ref="P1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+0,93(Mortality)
+0,4(Litterfall, omitting consumption)</t>
        </r>
      </text>
    </comment>
    <comment ref="Q1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+0,93(Mortality)
+0,4(Litterfall, omitting consumption)</t>
        </r>
      </text>
    </comment>
    <comment ref="R1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+0,93(Mortality)
+0,4(Litterfall, omitting consumption)</t>
        </r>
      </text>
    </comment>
    <comment ref="T1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+2,51(Litterfall, omitting consumption)</t>
        </r>
      </text>
    </comment>
    <comment ref="P1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+1,08(Mortality)
+0,42(Litterfall, omitting consumption)</t>
        </r>
      </text>
    </comment>
    <comment ref="Q1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+1,08(Mortality)
+0,42(Litterfall, omitting consumption)</t>
        </r>
      </text>
    </comment>
    <comment ref="R1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+1,08(Mortality)
+0,42(Litterfall, omitting consumption)</t>
        </r>
      </text>
    </comment>
    <comment ref="T1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+2,73(Litterfall, omitting consumption)</t>
        </r>
      </text>
    </comment>
    <comment ref="P1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+0,75(Mortality)
+0,26(Litterfall, omitting consumption)</t>
        </r>
      </text>
    </comment>
    <comment ref="Q1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+0,75(Mortality)
+0,26(Litterfall, omitting consumption)</t>
        </r>
      </text>
    </comment>
    <comment ref="R1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+0,75(Mortality)
+0,26(Litterfall, omitting consumption)</t>
        </r>
      </text>
    </comment>
    <comment ref="T1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+1,81(Litterfall, omitting consumption)</t>
        </r>
      </text>
    </comment>
    <comment ref="P1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+0,59(Mortality)
+0,21(Litterfall, omitting consumption)</t>
        </r>
      </text>
    </comment>
    <comment ref="Q1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+0,59(Mortality)
+0,21(Litterfall, omitting consumption)</t>
        </r>
      </text>
    </comment>
    <comment ref="R1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+0,59(Mortality)
+0,21(Litterfall, omitting consumption)</t>
        </r>
      </text>
    </comment>
    <comment ref="T1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+1,51(Litterfall, omitting consumption)</t>
        </r>
      </text>
    </comment>
    <comment ref="P2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+1,26(Mortality)
+0,4(Litterfall, omitting consumption)</t>
        </r>
      </text>
    </comment>
    <comment ref="Q2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+1,26(Mortality)
+0,4(Litterfall, omitting consumption)</t>
        </r>
      </text>
    </comment>
    <comment ref="R2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+1,26(Mortality)
+0,4(Litterfall, omitting consumption)</t>
        </r>
      </text>
    </comment>
    <comment ref="T2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+2,85(Litterfall, omittimg consumption)</t>
        </r>
      </text>
    </comment>
    <comment ref="P23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+1,51(Mortality)
+0,45(Litterfall, omitting consumption)</t>
        </r>
      </text>
    </comment>
    <comment ref="Q23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+1,51(Mortality)
+0,45(Litterfall, omitting consumption)</t>
        </r>
      </text>
    </comment>
    <comment ref="R23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+1,51(Mortality)
+0,45(Litterfall, omitting consumption)</t>
        </r>
      </text>
    </comment>
    <comment ref="T23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+3,12(Litterfall, omitting consumption)</t>
        </r>
      </text>
    </comment>
    <comment ref="P2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+0,42(Mortality)
+0,16(Litterfall, omitting consumption)</t>
        </r>
      </text>
    </comment>
    <comment ref="Q2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+0,42(Mortality)
+0,16(Litterfall, omitting consumption)</t>
        </r>
      </text>
    </comment>
    <comment ref="R2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+0,42(Mortality)
+0,16(Litterfall, omitting consumption)</t>
        </r>
      </text>
    </comment>
    <comment ref="T2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+1,4(Litterfall, omitting consumption)</t>
        </r>
      </text>
    </comment>
    <comment ref="P2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+1,16(Mortality)
+0,38(Litterfall, omitting consumption)</t>
        </r>
      </text>
    </comment>
    <comment ref="Q2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+1,16(Mortality)
+0,38(Litterfall, omitting consumption)</t>
        </r>
      </text>
    </comment>
    <comment ref="R2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+1,16(Mortality)
+0,38(Litterfall, omitting consumption)</t>
        </r>
      </text>
    </comment>
    <comment ref="T2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+2,16(Litterfall, omitting consumption)</t>
        </r>
      </text>
    </comment>
    <comment ref="P3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+0,81(Mortality)
+0,29(Litterfall, omitting consumption)</t>
        </r>
      </text>
    </comment>
    <comment ref="Q3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+0,81(Mortality)
+0,29(Litterfall, omitting consumption)</t>
        </r>
      </text>
    </comment>
    <comment ref="R3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+0,81(Mortality)
+0,29(Litterfall, omitting consumption)</t>
        </r>
      </text>
    </comment>
    <comment ref="T3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+2,2(Litterfall, omitting consumption)</t>
        </r>
      </text>
    </comment>
    <comment ref="P31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+1,12(Mortality)
+0,41(Litterfall, omitting consumption)</t>
        </r>
      </text>
    </comment>
    <comment ref="Q31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+1,12(Mortality)
+0,41(Litterfall, omitting consumption)</t>
        </r>
      </text>
    </comment>
    <comment ref="R31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+1,12(Mortality)
+0,41(Litterfall, omitting consumption)</t>
        </r>
      </text>
    </comment>
    <comment ref="T31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+2,86(Litterfall, omitting consumption)</t>
        </r>
      </text>
    </comment>
    <comment ref="P32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+1,17(Mortality)
+0,36(Litterfall, omitting consumption)</t>
        </r>
      </text>
    </comment>
    <comment ref="Q32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+1,17(Mortality)
+0,36(Litterfall, omitting consumption)</t>
        </r>
      </text>
    </comment>
    <comment ref="R32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+1,17(Mortality)
+0,36(Litterfall, omitting consumption)</t>
        </r>
      </text>
    </comment>
    <comment ref="T32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+2,88(Litterfall, omitting consumption)</t>
        </r>
      </text>
    </comment>
    <comment ref="P33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+1,06(Mortality)
+0,26(Litterfall, omitting consumption)</t>
        </r>
      </text>
    </comment>
    <comment ref="Q33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+1,06(Mortality)
+0,26(Litterfall, omitting consumption)</t>
        </r>
      </text>
    </comment>
    <comment ref="R33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+1,06(Mortality)
+0,26(Litterfall, omitting consumption)</t>
        </r>
      </text>
    </comment>
    <comment ref="T33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+2,63(Litterfall, omitting consumption)</t>
        </r>
      </text>
    </comment>
    <comment ref="P34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+0,89(Mortality)
+0,25(Litterfall, omitting consumption)</t>
        </r>
      </text>
    </comment>
    <comment ref="Q34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+0,89(Mortality)
+0,25(Litterfall, omitting consumption)</t>
        </r>
      </text>
    </comment>
    <comment ref="R34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+0,89(Mortality)
+0,25(Litterfall, omitting consumption)</t>
        </r>
      </text>
    </comment>
    <comment ref="T34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+2,48(Litterfall, omitting consumption)</t>
        </r>
      </text>
    </comment>
    <comment ref="P35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+0,87(Mortality)
+0,14(Litterfall, omitting consumption)</t>
        </r>
      </text>
    </comment>
    <comment ref="Q35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+0,87(Mortality)
+0,14(Litterfall, omitting consumption)</t>
        </r>
      </text>
    </comment>
    <comment ref="R35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+0,87(Mortality)
+0,14(Litterfall, omitting consumption)</t>
        </r>
      </text>
    </comment>
    <comment ref="T35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+2,25(Litterfall, omitting consumption)</t>
        </r>
      </text>
    </comment>
    <comment ref="P3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+0,91(Mortality)
+0,1(Litterfall, omittng consumption)</t>
        </r>
      </text>
    </comment>
    <comment ref="Q3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+0,91(Mortality)
+0,1(Litterfall, omittng consumption)</t>
        </r>
      </text>
    </comment>
    <comment ref="R3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+0,91(Mortality)
+0,1(Litterfall, omittng consumption)</t>
        </r>
      </text>
    </comment>
    <comment ref="T36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+2,17(Litterfall, omitting consumption)</t>
        </r>
      </text>
    </comment>
    <comment ref="D3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Heights of lower and upper storeys</t>
        </r>
      </text>
    </comment>
    <comment ref="P3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+1,1(Litterfall)</t>
        </r>
      </text>
    </comment>
    <comment ref="T37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Litterfall</t>
        </r>
      </text>
    </comment>
    <comment ref="P3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+2(Litterfall)</t>
        </r>
      </text>
    </comment>
    <comment ref="T38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Litterfall</t>
        </r>
      </text>
    </comment>
    <comment ref="P3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+2,3(Litterfall)</t>
        </r>
      </text>
    </comment>
    <comment ref="T39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Litterfall</t>
        </r>
      </text>
    </comment>
    <comment ref="A4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Percentage of the total tree number</t>
        </r>
      </text>
    </comment>
    <comment ref="R4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Woody litterfall</t>
        </r>
      </text>
    </comment>
    <comment ref="T40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Foliage litterfall; foliage litterfall in the other columns was 2.7,2.8 and 2.0 t/ha/yr left to right</t>
        </r>
      </text>
    </comment>
    <comment ref="H41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+1,4(Understorey shrubs; other biomass and production values in this table include the understorey shrubs</t>
        </r>
      </text>
    </comment>
    <comment ref="J41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+0,7(Understorey shrubs; other biomass and production values in this table include the understorey shrubs</t>
        </r>
      </text>
    </comment>
    <comment ref="M41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+0,3(Understorey shrubs; other biomass and production values in this table include the understorey shrubs</t>
        </r>
      </text>
    </comment>
    <comment ref="P41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+0,9(Woody litterfall)</t>
        </r>
      </text>
    </comment>
    <comment ref="M42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+4,8(Understorey shrubs; other biomass and production values in this table include the understorey shrubs</t>
        </r>
      </text>
    </comment>
    <comment ref="P42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+1,8(Woody litterfall)</t>
        </r>
      </text>
    </comment>
    <comment ref="A43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Woody litterfall</t>
        </r>
      </text>
    </comment>
    <comment ref="P43" authorId="0">
      <text>
        <r>
          <rPr>
            <b/>
            <sz val="10"/>
            <color indexed="81"/>
            <rFont val="Tahoma"/>
            <family val="2"/>
          </rPr>
          <t>Kirstin Werner:</t>
        </r>
        <r>
          <rPr>
            <sz val="10"/>
            <color indexed="81"/>
            <rFont val="Tahoma"/>
            <family val="2"/>
          </rPr>
          <t xml:space="preserve">
+1,3(Woody litterfall)</t>
        </r>
      </text>
    </comment>
    <comment ref="H46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or 166,4(Updated values, given by Duvigneaud and Kestemont, 1977)</t>
        </r>
      </text>
    </comment>
    <comment ref="N46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or 70(Updated values, given by Duvigneaud and Kestemont, 1977)</t>
        </r>
      </text>
    </comment>
    <comment ref="R46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+0,41(Woody litterfall); or 4,08(Updated values, given by Duvigneaud and Kestemont, 1977)</t>
        </r>
      </text>
    </comment>
    <comment ref="S46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or 0,32(Updated values, given by Duvigneaud and Kestemont, 1977)</t>
        </r>
      </text>
    </comment>
    <comment ref="T46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New foliage; foliage litterfall measured over one year was 2,78 and 0,95 t/ha/yr in the left and right columns, respectively; or 2,46(Updated values, given by Duvigneaud and Kestemont, 1977)</t>
        </r>
      </text>
    </comment>
    <comment ref="U46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or 4,08(Updated values, given by Duvigneaud and Kestemont, 1977)</t>
        </r>
      </text>
    </comment>
    <comment ref="H47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+0,13(Understorey litterfall)</t>
        </r>
      </text>
    </comment>
    <comment ref="I47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+0,13(Understorey litterfall)</t>
        </r>
      </text>
    </comment>
    <comment ref="J47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+0,13(Understorey litterfall)</t>
        </r>
      </text>
    </comment>
    <comment ref="K47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+0,13(Understorey litterfall)</t>
        </r>
      </text>
    </comment>
    <comment ref="M47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+0,13(Understorey litterfall)</t>
        </r>
      </text>
    </comment>
    <comment ref="P47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Litterfall only.</t>
        </r>
      </text>
    </comment>
    <comment ref="S47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Litterfall only.</t>
        </r>
      </text>
    </comment>
    <comment ref="T47" authorId="2">
      <text>
        <r>
          <rPr>
            <b/>
            <sz val="8"/>
            <color indexed="81"/>
            <rFont val="Tahoma"/>
            <family val="2"/>
          </rPr>
          <t>Ch. Werner:</t>
        </r>
        <r>
          <rPr>
            <sz val="8"/>
            <color indexed="81"/>
            <rFont val="Tahoma"/>
            <family val="2"/>
          </rPr>
          <t xml:space="preserve">
Litterfall only.</t>
        </r>
      </text>
    </comment>
  </commentList>
</comments>
</file>

<file path=xl/comments2.xml><?xml version="1.0" encoding="utf-8"?>
<comments xmlns="http://schemas.openxmlformats.org/spreadsheetml/2006/main">
  <authors>
    <author>Peter Mohr</author>
  </authors>
  <commentList>
    <comment ref="A8" authorId="0">
      <text>
        <r>
          <rPr>
            <b/>
            <sz val="8"/>
            <color indexed="81"/>
            <rFont val="Tahoma"/>
            <family val="2"/>
          </rPr>
          <t>Peter Mohr:</t>
        </r>
        <r>
          <rPr>
            <sz val="8"/>
            <color indexed="81"/>
            <rFont val="Tahoma"/>
            <family val="2"/>
          </rPr>
          <t xml:space="preserve">
Blattproben bereits im Sept. 1996</t>
        </r>
      </text>
    </comment>
    <comment ref="A17" authorId="0">
      <text>
        <r>
          <rPr>
            <b/>
            <sz val="8"/>
            <color indexed="81"/>
            <rFont val="Tahoma"/>
            <family val="2"/>
          </rPr>
          <t>Peter Mohr:</t>
        </r>
        <r>
          <rPr>
            <sz val="8"/>
            <color indexed="81"/>
            <rFont val="Tahoma"/>
            <family val="2"/>
          </rPr>
          <t xml:space="preserve">
für Buche ohne Blätter</t>
        </r>
      </text>
    </comment>
    <comment ref="A23" authorId="0">
      <text>
        <r>
          <rPr>
            <b/>
            <sz val="8"/>
            <color indexed="81"/>
            <rFont val="Tahoma"/>
            <family val="2"/>
          </rPr>
          <t>Peter Mohr:</t>
        </r>
        <r>
          <rPr>
            <sz val="8"/>
            <color indexed="81"/>
            <rFont val="Tahoma"/>
            <family val="2"/>
          </rPr>
          <t xml:space="preserve">
Blattproben bereits im Sept. 1996</t>
        </r>
      </text>
    </comment>
    <comment ref="A36" authorId="0">
      <text>
        <r>
          <rPr>
            <b/>
            <sz val="8"/>
            <color indexed="81"/>
            <rFont val="Tahoma"/>
            <family val="2"/>
          </rPr>
          <t>Peter Mohr:</t>
        </r>
        <r>
          <rPr>
            <sz val="8"/>
            <color indexed="81"/>
            <rFont val="Tahoma"/>
            <family val="2"/>
          </rPr>
          <t xml:space="preserve">
Blattproben bereits im Sept. 1996</t>
        </r>
      </text>
    </comment>
  </commentList>
</comments>
</file>

<file path=xl/sharedStrings.xml><?xml version="1.0" encoding="utf-8"?>
<sst xmlns="http://schemas.openxmlformats.org/spreadsheetml/2006/main" count="4389" uniqueCount="812">
  <si>
    <t>Schirmflächen, Kronenräume, Reisig- und Nadelgewichte und Zuwachs pro ha</t>
  </si>
  <si>
    <t/>
  </si>
  <si>
    <t>Tab. 7</t>
  </si>
  <si>
    <t>Durch-messer</t>
  </si>
  <si>
    <t>Anzahl</t>
  </si>
  <si>
    <t>Schirm-</t>
  </si>
  <si>
    <t>Kroneninhalt</t>
  </si>
  <si>
    <t>Unbe-nadelter</t>
  </si>
  <si>
    <t>Reisig mit</t>
  </si>
  <si>
    <t>Nadeln</t>
  </si>
  <si>
    <t>Zuwachs pro Jahr</t>
  </si>
  <si>
    <t>in 1,3 m</t>
  </si>
  <si>
    <t>Bäume</t>
  </si>
  <si>
    <t>fläche</t>
  </si>
  <si>
    <t>total</t>
  </si>
  <si>
    <t>Schatten-teil</t>
  </si>
  <si>
    <t>Kronen-kern</t>
  </si>
  <si>
    <t>Kreis-fläche</t>
  </si>
  <si>
    <t>Derb-holz</t>
  </si>
  <si>
    <t>Fläche</t>
  </si>
  <si>
    <t>x4</t>
  </si>
  <si>
    <t>pro ha</t>
  </si>
  <si>
    <t>pro Baum</t>
  </si>
  <si>
    <t>Fi. 220</t>
  </si>
  <si>
    <t>Schirmflächen und Kronenräume der Bäume</t>
  </si>
  <si>
    <t>Kronenräume</t>
  </si>
  <si>
    <t>Lichtkrone</t>
  </si>
  <si>
    <t>Schattenkrone</t>
  </si>
  <si>
    <t>unbenadelter Kronenkern</t>
  </si>
  <si>
    <t>Fig 220     in einem sehr lichten, 132 jährigen Fichtenbestand I./II. Bonität.</t>
  </si>
  <si>
    <t>Tab. 8</t>
  </si>
  <si>
    <t>Anzahl Bäume</t>
  </si>
  <si>
    <t>Schirm-fläche</t>
  </si>
  <si>
    <t>Unbe-nadelter Kronen-kern</t>
  </si>
  <si>
    <t>Reisig mit Nadeln</t>
  </si>
  <si>
    <t xml:space="preserve"> Fläche</t>
  </si>
  <si>
    <t>x2</t>
  </si>
  <si>
    <t>Tab. 4</t>
  </si>
  <si>
    <t>Baumzahlen, Baumhöhen, Kronenlängen, Schirmflächen, Kronenformzahlen</t>
  </si>
  <si>
    <t>Burger (1939) 21(1): 5-75</t>
  </si>
  <si>
    <t>in einem 35jährigen Fichtenbestand.                 Tab. 2</t>
  </si>
  <si>
    <t>Anzahl Stämme pro 1/4 ha nach Baumklassen</t>
  </si>
  <si>
    <t>Kronenformzahlen</t>
  </si>
  <si>
    <t>d</t>
  </si>
  <si>
    <t>b</t>
  </si>
  <si>
    <t>u</t>
  </si>
  <si>
    <t>zu-sammen</t>
  </si>
  <si>
    <t xml:space="preserve">Baumzahlen, Baumhöhen, Kronenlängen, Schirmflächen  </t>
  </si>
  <si>
    <t>Durch-messer in 1,3 m cm</t>
  </si>
  <si>
    <t>m</t>
  </si>
  <si>
    <t>zusammen</t>
  </si>
  <si>
    <t>Gesamt-krone</t>
  </si>
  <si>
    <t>Schatten-krone</t>
  </si>
  <si>
    <t>Licht-krone</t>
  </si>
  <si>
    <t>Burger (1939) 21(1): 147-176</t>
  </si>
  <si>
    <t>Kronenradius [dm]</t>
  </si>
  <si>
    <t>Schirmfläche Einzelbaum</t>
  </si>
  <si>
    <t>Die mittleren Ausmaße der Bäume</t>
  </si>
  <si>
    <t>Höhe</t>
  </si>
  <si>
    <t>Kronenlänge</t>
  </si>
  <si>
    <t>Benadelte Astlänge</t>
  </si>
  <si>
    <t>Ganze Baum-höhe</t>
  </si>
  <si>
    <t>bis Kronen-ansatz</t>
  </si>
  <si>
    <t>Ganze Kronen-länge</t>
  </si>
  <si>
    <t>vom Ansatz bis größte Kronen-breite</t>
  </si>
  <si>
    <t>von größter Kronen-breite bis Gipfel</t>
  </si>
  <si>
    <t>beim Kronen-ansatz</t>
  </si>
  <si>
    <t>bei der größten Kronen-breite</t>
  </si>
  <si>
    <t>Tab. 2</t>
  </si>
  <si>
    <t>Höhe geteilt durch Durch-messer</t>
  </si>
  <si>
    <t xml:space="preserve">Kronen-länge in Pro-zenten der Baum-höhe </t>
  </si>
  <si>
    <t>Länge des voll-ständig bena-delten Gipfels</t>
  </si>
  <si>
    <t>Höhe [m]</t>
  </si>
  <si>
    <t xml:space="preserve">Verhältnis von Kronenraum, Reisig- und Nadelgewicht zum Kreisflächen- </t>
  </si>
  <si>
    <t>in einem sehr dicht geschlossenen, 98jährigen Fichtenbestand I. Bonität.</t>
  </si>
  <si>
    <t>Tab. 5</t>
  </si>
  <si>
    <t>Mittel pro Baum</t>
  </si>
  <si>
    <t>Pro 1 Liter Derbholz-zuwachs braucht es:</t>
  </si>
  <si>
    <t>17.8</t>
  </si>
  <si>
    <t>2.9</t>
  </si>
  <si>
    <t>11.2</t>
  </si>
  <si>
    <t>in einem sehr lichten, 132 jährigen Fichtenbestand I./II. Bonität.</t>
  </si>
  <si>
    <t>Tab. 6</t>
  </si>
  <si>
    <t>Pro 1 Liter Derbholz- Zuwachs braucht es:</t>
  </si>
  <si>
    <t>Daten aus Schall (1998)</t>
  </si>
  <si>
    <t>Modell h(F)</t>
  </si>
  <si>
    <t>Abweichungsquadrate</t>
  </si>
  <si>
    <t>Laasasenaho (1982) Taper curve and volume functions for pine, spruce and birch</t>
  </si>
  <si>
    <t xml:space="preserve"> Tree height, m - Puun pituus, m</t>
  </si>
  <si>
    <t>d, cm</t>
  </si>
  <si>
    <t>Total Yht.</t>
  </si>
  <si>
    <r>
      <t xml:space="preserve">Number of trees - </t>
    </r>
    <r>
      <rPr>
        <i/>
        <sz val="8"/>
        <rFont val="Arial"/>
        <family val="2"/>
      </rPr>
      <t>Puita, kpl</t>
    </r>
  </si>
  <si>
    <t>-</t>
  </si>
  <si>
    <r>
      <t xml:space="preserve">Total </t>
    </r>
    <r>
      <rPr>
        <i/>
        <sz val="8"/>
        <rFont val="Arial"/>
        <family val="2"/>
      </rPr>
      <t>Yht.</t>
    </r>
  </si>
  <si>
    <t>in einem sehr dicht geschlossenen. 98 jährigen Fichtenbestand I. Bonität.</t>
  </si>
  <si>
    <t>in einem sehr lichten. 132 jährigen Fichtenbestand I./II. Bonität.</t>
  </si>
  <si>
    <r>
      <t xml:space="preserve">Fi. 220                        </t>
    </r>
    <r>
      <rPr>
        <b/>
        <sz val="10"/>
        <rFont val="MS Sans Serif"/>
        <family val="2"/>
      </rPr>
      <t>und Derbholzzuwachs</t>
    </r>
  </si>
  <si>
    <r>
      <t xml:space="preserve">Fi. 45                         </t>
    </r>
    <r>
      <rPr>
        <b/>
        <sz val="10"/>
        <rFont val="MS Sans Serif"/>
        <family val="2"/>
      </rPr>
      <t>und Derbholzzuwachs</t>
    </r>
  </si>
  <si>
    <r>
      <t xml:space="preserve">Tab. 13            </t>
    </r>
    <r>
      <rPr>
        <b/>
        <sz val="10"/>
        <rFont val="MS Sans Serif"/>
        <family val="2"/>
      </rPr>
      <t xml:space="preserve">   und Kronenformzahlen der Fichten.</t>
    </r>
  </si>
  <si>
    <r>
      <t xml:space="preserve">Fi. 45                             </t>
    </r>
    <r>
      <rPr>
        <b/>
        <sz val="9"/>
        <rFont val="MS Sans Serif"/>
        <family val="2"/>
      </rPr>
      <t xml:space="preserve">in einem sehr dicht geschlossenen, 98jährigen Fichtenbestand I. Bonität.  </t>
    </r>
  </si>
  <si>
    <t>Durchmesser in 1,3 m [cm]</t>
  </si>
  <si>
    <t>Höhe geteilt durch Durch-messer [h/d]</t>
  </si>
  <si>
    <t>Ganze Baum-höhe [m]</t>
  </si>
  <si>
    <t>bis Kronen-ansatz [m]</t>
  </si>
  <si>
    <t>Kronen-länge in Prozenten der Baumhöhe</t>
  </si>
  <si>
    <t>Ganze Kronen-länge [m]</t>
  </si>
  <si>
    <t>vom Ansatz bis größte Kronen-breite [%]</t>
  </si>
  <si>
    <t>von größter Kronen-breite bis Gipfel [%]</t>
  </si>
  <si>
    <t>Radien bei der größten Kronenbreite [m]</t>
  </si>
  <si>
    <t>beim Kronen-ansatz [%]</t>
  </si>
  <si>
    <t>bei der größten Kronen-breite [%]</t>
  </si>
  <si>
    <t>Länge des vollständig benadelten Gipfels [m]</t>
  </si>
  <si>
    <t>Durch-messer in 1,3 m [cm]</t>
  </si>
  <si>
    <t>Kronen-raum [m³]</t>
  </si>
  <si>
    <t>Total Reisig [kg]</t>
  </si>
  <si>
    <t>Nadeln [kg]</t>
  </si>
  <si>
    <t>Kreis-fläche [cm²]</t>
  </si>
  <si>
    <t>Derbholz [Liter]</t>
  </si>
  <si>
    <t>Pro 1 cm² Kreisflächen-Zuwachs braucht es:</t>
  </si>
  <si>
    <t>Pro 1 cm² Kreisflächenzuwachs braucht es:</t>
  </si>
  <si>
    <t>Reisig [kg]</t>
  </si>
  <si>
    <t>Durch-messer in 1,3m [cm]</t>
  </si>
  <si>
    <t>Kreis-fläche [cm³]</t>
  </si>
  <si>
    <t>Baum-höhe in        [m]</t>
  </si>
  <si>
    <t>Kronenlängen</t>
  </si>
  <si>
    <t>Gesamt-krone [m]</t>
  </si>
  <si>
    <t>Schatten-krone [m]</t>
  </si>
  <si>
    <t>Licht-krone [m]</t>
  </si>
  <si>
    <t>Schirm-fläche je Baum [m²]</t>
  </si>
  <si>
    <t>Durch-messer in 1,3 m</t>
  </si>
  <si>
    <t>[cm]</t>
  </si>
  <si>
    <t>[Stück]</t>
  </si>
  <si>
    <t>[m²]</t>
  </si>
  <si>
    <t>[m³]</t>
  </si>
  <si>
    <t>Lichtteil</t>
  </si>
  <si>
    <t>[kg]</t>
  </si>
  <si>
    <t>[cm²]</t>
  </si>
  <si>
    <t>[Liter]</t>
  </si>
  <si>
    <t>Schirmfläche [m²]</t>
  </si>
  <si>
    <t>Gesamt-krone [m³]</t>
  </si>
  <si>
    <t>[%]</t>
  </si>
  <si>
    <t>Baum-höhe [m]</t>
  </si>
  <si>
    <t>Durch-messer in 1,3m (cm)</t>
  </si>
  <si>
    <t>Schirmfläche je Baum [m²]</t>
  </si>
  <si>
    <t>Radien bei der größten Kronen-breite</t>
  </si>
  <si>
    <t>bis unterste dürre Äste</t>
  </si>
  <si>
    <t xml:space="preserve"> [m]</t>
  </si>
  <si>
    <t xml:space="preserve"> [%]</t>
  </si>
  <si>
    <t xml:space="preserve"> [h/d]</t>
  </si>
  <si>
    <t xml:space="preserve"> [cm]</t>
  </si>
  <si>
    <t>in einem sehr dicht geschlossenen, 98 jährigen Fiohtenbestand I. Bonität.</t>
  </si>
  <si>
    <t xml:space="preserve">Fi. 45 </t>
  </si>
  <si>
    <t>Tab. 3</t>
  </si>
  <si>
    <t>Durchmesser in 1,3m [cm]</t>
  </si>
  <si>
    <t>Gesamtkrone [m³]</t>
  </si>
  <si>
    <t>unbenadelter Kronenkem</t>
  </si>
  <si>
    <t>m³</t>
  </si>
  <si>
    <t>%</t>
  </si>
  <si>
    <t>Kronengewicht, Nadelgewicht und Kronenraumgewicht pro Baum</t>
  </si>
  <si>
    <t>in einem 35jährigen Fichtenbestand.                Tab. 5</t>
  </si>
  <si>
    <t>Kronenraum pro Baum [m³]</t>
  </si>
  <si>
    <t>Kronengewicht pro Baum</t>
  </si>
  <si>
    <t>Nadeln pro Baum</t>
  </si>
  <si>
    <t>Pro Kronenraummeter</t>
  </si>
  <si>
    <t>Gesamtreisig [kg]</t>
  </si>
  <si>
    <t>Astreisig [kg]</t>
  </si>
  <si>
    <t>Gewicht [kg]</t>
  </si>
  <si>
    <t>In Prozenten</t>
  </si>
  <si>
    <t>Reisiggewicht</t>
  </si>
  <si>
    <t>Nadeln [kg}</t>
  </si>
  <si>
    <t>des Gesamtreisigs</t>
  </si>
  <si>
    <t>des Astreisigs</t>
  </si>
  <si>
    <t>Gesamt [kg]</t>
  </si>
  <si>
    <t>Ast [kg]</t>
  </si>
  <si>
    <t>Benadelung der Licht- und Schattenkronen der Fichte</t>
  </si>
  <si>
    <t>Tab. 10</t>
  </si>
  <si>
    <t>Chaneaz, April 1938 Probebaum und Kronenteil</t>
  </si>
  <si>
    <t>Wassergehalt der frischen Nadeln [%]</t>
  </si>
  <si>
    <t>Nadelmaße</t>
  </si>
  <si>
    <t>Pro kg frische Nadeln</t>
  </si>
  <si>
    <t>Pro Baumteil</t>
  </si>
  <si>
    <t>Länge [mm]</t>
  </si>
  <si>
    <t>Umfang [mm]</t>
  </si>
  <si>
    <t>Oberfläche [mm²]</t>
  </si>
  <si>
    <t>Anzahl [Stück]</t>
  </si>
  <si>
    <t>Oberfläche m²</t>
  </si>
  <si>
    <t>Nadelgewicht [kg]</t>
  </si>
  <si>
    <t>In % des Astreisigs [%]</t>
  </si>
  <si>
    <t>Durchschnitt = 18,3 cm</t>
  </si>
  <si>
    <t>Schattenkrone . . .</t>
  </si>
  <si>
    <t>126 000</t>
  </si>
  <si>
    <t>Lichtkrone ...</t>
  </si>
  <si>
    <t>103 000</t>
  </si>
  <si>
    <t>Ganze Krone . . .</t>
  </si>
  <si>
    <t>108 000</t>
  </si>
  <si>
    <t>Fichte 2, herrschend,</t>
  </si>
  <si>
    <t>Durchschnitt = 16,1 cm</t>
  </si>
  <si>
    <t>176 000</t>
  </si>
  <si>
    <t>128 000</t>
  </si>
  <si>
    <t>137 000</t>
  </si>
  <si>
    <t>Durchschnitt = 13,0 cm</t>
  </si>
  <si>
    <t>144 000</t>
  </si>
  <si>
    <t>119 000</t>
  </si>
  <si>
    <t>125 000</t>
  </si>
  <si>
    <t>Fichte 4, mitherrschend,</t>
  </si>
  <si>
    <t>Durchschnitt =10,9 cm</t>
  </si>
  <si>
    <t>173 000</t>
  </si>
  <si>
    <t>Lichtkrone . . .</t>
  </si>
  <si>
    <t>131 000</t>
  </si>
  <si>
    <t>150 000</t>
  </si>
  <si>
    <t>Fichte 5, beherrscht,</t>
  </si>
  <si>
    <t>Durchschnitt = 9,0 cm</t>
  </si>
  <si>
    <t>167 000</t>
  </si>
  <si>
    <t>Lichtkrone ....</t>
  </si>
  <si>
    <t>145 000</t>
  </si>
  <si>
    <t>Mittel der 5 Stämme</t>
  </si>
  <si>
    <t>151 000</t>
  </si>
  <si>
    <t>3.28</t>
  </si>
  <si>
    <t>Anzahl Nadeln auf 55 % Wassergehalt bezogen.</t>
  </si>
  <si>
    <t>Kroneninhalte der Einzelstämme.   Fichte</t>
  </si>
  <si>
    <t>Tab. 15</t>
  </si>
  <si>
    <t>Vollkroneninhalt</t>
  </si>
  <si>
    <t>Benadelter Kronenmantel</t>
  </si>
  <si>
    <t>Unbenadelter Kronenkern</t>
  </si>
  <si>
    <t>Schattenkrone [m³]</t>
  </si>
  <si>
    <t>Gesamtkrone [%]</t>
  </si>
  <si>
    <t>Schattenkrone [%]</t>
  </si>
  <si>
    <t>Lichtkrone [%]</t>
  </si>
  <si>
    <t>Kroneninhalte der Einzelstämme. Tanne</t>
  </si>
  <si>
    <t>Tab. 16</t>
  </si>
  <si>
    <t xml:space="preserve">Benadelter Kronenmantel </t>
  </si>
  <si>
    <t>Gesamtkrone [m³</t>
  </si>
  <si>
    <t>Gesamtkrone %</t>
  </si>
  <si>
    <t>Schattenkrone %</t>
  </si>
  <si>
    <t>Lichtkrone %</t>
  </si>
  <si>
    <t>Kroneninhalte der Einzelstämme in einem 35jährigen Fichtenbestand.</t>
  </si>
  <si>
    <t>Schattenkrone m³</t>
  </si>
  <si>
    <t>Benadelung- der Licht- und Schattenkronen der Fichte.</t>
  </si>
  <si>
    <t>Tab. 26</t>
  </si>
  <si>
    <t>Probebaum und Kronenteil</t>
  </si>
  <si>
    <t>Oberfläche [cm²]</t>
  </si>
  <si>
    <t>Oberfläche [m²]</t>
  </si>
  <si>
    <t>in % des Astreisigs [%]</t>
  </si>
  <si>
    <t>Schattenkrone ......</t>
  </si>
  <si>
    <t xml:space="preserve">Sonnen-krone </t>
  </si>
  <si>
    <t>bis Derbholzgrenze</t>
  </si>
  <si>
    <t>Gipfel</t>
  </si>
  <si>
    <t xml:space="preserve">Sonnenkrone im Mittel ... </t>
  </si>
  <si>
    <t>Ganze Krone ......</t>
  </si>
  <si>
    <t>127 000</t>
  </si>
  <si>
    <t>123 000</t>
  </si>
  <si>
    <t>200 000</t>
  </si>
  <si>
    <t>154 000</t>
  </si>
  <si>
    <t>159 000</t>
  </si>
  <si>
    <t>188 000</t>
  </si>
  <si>
    <t xml:space="preserve">Sonnenkrone ... </t>
  </si>
  <si>
    <t>164 000</t>
  </si>
  <si>
    <t>175 000</t>
  </si>
  <si>
    <t>Raum der Licht- und Schattenkrone, des Kronenmantels und Kronenkerns</t>
  </si>
  <si>
    <t>je ha eines 35jährigen Fichtenbestandes.               Tab. 4</t>
  </si>
  <si>
    <t>Kronenteil</t>
  </si>
  <si>
    <t>Bestand</t>
  </si>
  <si>
    <t>herrschende Bäume</t>
  </si>
  <si>
    <t>mitherrschende Baume</t>
  </si>
  <si>
    <t>beherrschte Baume</t>
  </si>
  <si>
    <t>unterdrückte Bäume</t>
  </si>
  <si>
    <t>Vollkronenraum:</t>
  </si>
  <si>
    <t xml:space="preserve">1. Gesamtkrone </t>
  </si>
  <si>
    <t>42700 m³ 100 %</t>
  </si>
  <si>
    <t>19330 m³      45 %</t>
  </si>
  <si>
    <t>15960 m³      38 %</t>
  </si>
  <si>
    <t>3470 m³        8 %</t>
  </si>
  <si>
    <t>3940 m³        9 %</t>
  </si>
  <si>
    <t xml:space="preserve">2. Schattenkrone </t>
  </si>
  <si>
    <t>23770 m³ 100 %</t>
  </si>
  <si>
    <t>10000 m³      42 %</t>
  </si>
  <si>
    <t>9080 m³        38 %</t>
  </si>
  <si>
    <t>2110 m³        9 %</t>
  </si>
  <si>
    <t>2580 m³       11 %</t>
  </si>
  <si>
    <t xml:space="preserve">3. Sonnenkrone </t>
  </si>
  <si>
    <t>18930 m³  100 %</t>
  </si>
  <si>
    <t>9330 m³     49 %</t>
  </si>
  <si>
    <t>6880 m³        37 %</t>
  </si>
  <si>
    <t>1360 m³        7 %</t>
  </si>
  <si>
    <t>2. Schattenkrone</t>
  </si>
  <si>
    <t>61 %</t>
  </si>
  <si>
    <t>3. Sonnenkrone</t>
  </si>
  <si>
    <t>Vom Gesamtkronenraum sind:</t>
  </si>
  <si>
    <t>1. Kronenmantel</t>
  </si>
  <si>
    <t>34580 m³</t>
  </si>
  <si>
    <t>16030 m³</t>
  </si>
  <si>
    <t>12770 m³</t>
  </si>
  <si>
    <t>2740 m³</t>
  </si>
  <si>
    <t>3040 m³</t>
  </si>
  <si>
    <t xml:space="preserve">2. Kronenkern </t>
  </si>
  <si>
    <t>8120 m³</t>
  </si>
  <si>
    <t>3300 m³</t>
  </si>
  <si>
    <t>3190 m³</t>
  </si>
  <si>
    <t>730 m³</t>
  </si>
  <si>
    <t>900 m³</t>
  </si>
  <si>
    <t>2. Kronenkern</t>
  </si>
  <si>
    <t>Vom Schattenkronenraum sind:</t>
  </si>
  <si>
    <t>15810 m³</t>
  </si>
  <si>
    <t>6790 m³</t>
  </si>
  <si>
    <t>5960 m³</t>
  </si>
  <si>
    <t>1380 m3</t>
  </si>
  <si>
    <t>1680 m³</t>
  </si>
  <si>
    <t>7960 m³</t>
  </si>
  <si>
    <t>3210 m³</t>
  </si>
  <si>
    <t>3120 m³</t>
  </si>
  <si>
    <t>Vom Lichtkronenraum sind:</t>
  </si>
  <si>
    <t>18770 m³</t>
  </si>
  <si>
    <t>9240 m³</t>
  </si>
  <si>
    <t>6810 m³</t>
  </si>
  <si>
    <t>1360 m³</t>
  </si>
  <si>
    <t>160 m³</t>
  </si>
  <si>
    <t>90 m³</t>
  </si>
  <si>
    <t>70 m³</t>
  </si>
  <si>
    <t>0 m³</t>
  </si>
  <si>
    <t>O m³</t>
  </si>
  <si>
    <t>Kroneninhalte pro ha der einzelnen Baumklassen und des Gesamtbestandes.</t>
  </si>
  <si>
    <t>Tab. 17</t>
  </si>
  <si>
    <t>Holzart</t>
  </si>
  <si>
    <t>mitherrschende Bämne</t>
  </si>
  <si>
    <t>beherrschte Bäume</t>
  </si>
  <si>
    <t>Gesamtkrone</t>
  </si>
  <si>
    <t>1. Fichte ....</t>
  </si>
  <si>
    <t>2. Tanne ....</t>
  </si>
  <si>
    <t>Gesamtbestand . .</t>
  </si>
  <si>
    <t>Vom Gesamtbestand sind:</t>
  </si>
  <si>
    <t>1. Fichte . . .</t>
  </si>
  <si>
    <t>2. Tanne . . .</t>
  </si>
  <si>
    <t xml:space="preserve">Inhalt der Vollkrone des benadelten Kronenmantels und des unbenadelten Kronenkerns.          </t>
  </si>
  <si>
    <t xml:space="preserve">  Tab. 18</t>
  </si>
  <si>
    <t>Holzart und Kronenteil</t>
  </si>
  <si>
    <t>mitherrschende Bäume</t>
  </si>
  <si>
    <t>Fichte</t>
  </si>
  <si>
    <t>Vollkrone . . .</t>
  </si>
  <si>
    <t>Kronenmantel . .</t>
  </si>
  <si>
    <t>Kronenkern. . .</t>
  </si>
  <si>
    <t>Tanne</t>
  </si>
  <si>
    <t>Vollkrone</t>
  </si>
  <si>
    <t>Kronenkern . . .</t>
  </si>
  <si>
    <t>Gesamtbestand</t>
  </si>
  <si>
    <t>Kronengewichte und Nadelmengen.</t>
  </si>
  <si>
    <t>vermutl. Frischmassen !!</t>
  </si>
  <si>
    <t>Tab. 19</t>
  </si>
  <si>
    <t>Durchmesser in1,3 m [cm]</t>
  </si>
  <si>
    <t>Kronengewichte pro Baum</t>
  </si>
  <si>
    <t>total [kg]</t>
  </si>
  <si>
    <t>Reisig total [kg]</t>
  </si>
  <si>
    <t>Nadeln total</t>
  </si>
  <si>
    <t>Nadeln kg</t>
  </si>
  <si>
    <t>kg</t>
  </si>
  <si>
    <t>nicht lesbar</t>
  </si>
  <si>
    <r>
      <t>Schirmfläche [m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]</t>
    </r>
  </si>
  <si>
    <r>
      <t>Fichte 1</t>
    </r>
    <r>
      <rPr>
        <sz val="9"/>
        <rFont val="MS Sans Serif"/>
        <family val="2"/>
      </rPr>
      <t>, herrschend,</t>
    </r>
  </si>
  <si>
    <r>
      <t>Fichte 3, mitherrschend</t>
    </r>
    <r>
      <rPr>
        <sz val="9"/>
        <rFont val="MS Sans Serif"/>
        <family val="2"/>
      </rPr>
      <t>,</t>
    </r>
  </si>
  <si>
    <r>
      <t>Fichte 1</t>
    </r>
    <r>
      <rPr>
        <sz val="8"/>
        <rFont val="Arial"/>
        <family val="2"/>
      </rPr>
      <t>, herrschend</t>
    </r>
  </si>
  <si>
    <r>
      <t>Fichte 2</t>
    </r>
    <r>
      <rPr>
        <sz val="8"/>
        <rFont val="Arial"/>
        <family val="2"/>
      </rPr>
      <t>, mitherrschend</t>
    </r>
  </si>
  <si>
    <r>
      <t>Fichte 3</t>
    </r>
    <r>
      <rPr>
        <sz val="8"/>
        <rFont val="Arial"/>
        <family val="2"/>
      </rPr>
      <t>, beherrscht</t>
    </r>
  </si>
  <si>
    <r>
      <t>Fichte 4</t>
    </r>
    <r>
      <rPr>
        <sz val="8"/>
        <rFont val="Arial"/>
        <family val="2"/>
      </rPr>
      <t>, unterdrückt</t>
    </r>
  </si>
  <si>
    <t>Fichtensolitäre Fbz. 339 (Schönau/ Schwarzwald)</t>
  </si>
  <si>
    <t>Baumnr.</t>
  </si>
  <si>
    <t>Analyse</t>
  </si>
  <si>
    <t>Höhe (m)</t>
  </si>
  <si>
    <t>d1.3 (cm)</t>
  </si>
  <si>
    <t>Kd (m)</t>
  </si>
  <si>
    <t>h/d m.R.</t>
  </si>
  <si>
    <t>Kronenmantelfl. (m2)</t>
  </si>
  <si>
    <t>Alter (J.)</t>
  </si>
  <si>
    <t>Exp. (°)</t>
  </si>
  <si>
    <t>HN (°)</t>
  </si>
  <si>
    <t>Höhe ü. NN</t>
  </si>
  <si>
    <t>Stao.-fr.</t>
  </si>
  <si>
    <t>m.tr.</t>
  </si>
  <si>
    <t>fr.</t>
  </si>
  <si>
    <t>m.fr.</t>
  </si>
  <si>
    <t>S</t>
  </si>
  <si>
    <t>H</t>
  </si>
  <si>
    <t>Fichtensolitäre Fbz. 179 (Oberkochen)</t>
  </si>
  <si>
    <t>m. fr.</t>
  </si>
  <si>
    <t>&lt;n.fr.</t>
  </si>
  <si>
    <t>Fichtensolitäre Fbz. 342 (Staufen)</t>
  </si>
  <si>
    <t>*</t>
  </si>
  <si>
    <t>* Baum 342029, Fbz. Kirchzarten (Schauinsland, 1230 m ü. NN)</t>
  </si>
  <si>
    <t>Fichtensolitäre Fbz. 414 (Rosenfeld)</t>
  </si>
  <si>
    <t>Fichtensolitäre Fbz. 427 (Lichtenstein)</t>
  </si>
  <si>
    <t>---</t>
  </si>
  <si>
    <t>S = Stamm- und Höhenanalyse durchgeführt</t>
  </si>
  <si>
    <t>H = nur Höhenanalyse durchgeführt</t>
  </si>
  <si>
    <t>Quelle:</t>
  </si>
  <si>
    <t>Lässig, Reinhard (1991): Zum Wachstum von Fichtensolitären [Picea abies (L.) Karst.] in Südwestdeutschland.</t>
  </si>
  <si>
    <t>Verbandsweitenversuch in Bayern mit Fichte</t>
  </si>
  <si>
    <t>Versuchsfläche Weßling, nordöstlich des Ammersees</t>
  </si>
  <si>
    <t>Versuchsflächenanlage 1910 mit 4jährigen Fichtenpflanzen</t>
  </si>
  <si>
    <t>(4m2 Verband Nachpflanzung in 1916)</t>
  </si>
  <si>
    <t>35 Jahre ohne menschlichen Einfluß</t>
  </si>
  <si>
    <t>Winter 1943 erste Durchforstung (mäßige Niederdurchforstung)</t>
  </si>
  <si>
    <t>Winter 1948 zweite Durchforstung (mäßige Niederdurchforstung mit Auslese Z-Bäume)</t>
  </si>
  <si>
    <t>Winter 1949 einzelstammweise Aufnahme</t>
  </si>
  <si>
    <t>Übersicht 5</t>
  </si>
  <si>
    <t>Kronenlänge, Kronenbreite und Anteil der Kronenlänge an der Baumhöhe in Prozent, geordnet nach Baumklassen</t>
  </si>
  <si>
    <t>Pflanz-verband</t>
  </si>
  <si>
    <t>Baumklasse 1</t>
  </si>
  <si>
    <t>Baumklasse 2</t>
  </si>
  <si>
    <t>Baumklasse 3</t>
  </si>
  <si>
    <t>Baumklasse 4</t>
  </si>
  <si>
    <t>Baumklasse 5</t>
  </si>
  <si>
    <t>Baum-höhe</t>
  </si>
  <si>
    <t>Länge der Krone</t>
  </si>
  <si>
    <t>Breite der Krone</t>
  </si>
  <si>
    <t>Kronenanteil an der Baumhöhe</t>
  </si>
  <si>
    <t>m2</t>
  </si>
  <si>
    <t>Mittel</t>
  </si>
  <si>
    <t>Vanselow, K. (1950): Einfluß des Pflanzverbandes auf die Entwicklung reiner Fichtenbestände. II. Forstwissenschaftliches Centralblatt 69, H. 9, S. 497-527</t>
  </si>
  <si>
    <t>Fichtensolitäre komplett</t>
  </si>
  <si>
    <t>Mittelwerte Vanselow</t>
  </si>
  <si>
    <t>Alter</t>
  </si>
  <si>
    <t>Jahre</t>
  </si>
  <si>
    <t>BmKl</t>
  </si>
  <si>
    <t>Quelle</t>
  </si>
  <si>
    <t>Lässig</t>
  </si>
  <si>
    <t>Tab. 1</t>
  </si>
  <si>
    <t>KrD [m]</t>
  </si>
  <si>
    <t>BurgerTab13</t>
  </si>
  <si>
    <t>BurgerTab2</t>
  </si>
  <si>
    <t>BurgerTab1</t>
  </si>
  <si>
    <t>Ergebnisse Höglwald-Projekt</t>
  </si>
  <si>
    <t>Aufnahme 1998/99</t>
  </si>
  <si>
    <t>in 90j. Fichten- und 95j. Buchenbestand</t>
  </si>
  <si>
    <t>Elementgehalte (alle Werte in g pro kg)</t>
  </si>
  <si>
    <t>N</t>
  </si>
  <si>
    <t>P</t>
  </si>
  <si>
    <t>K</t>
  </si>
  <si>
    <t>Ca</t>
  </si>
  <si>
    <t>Mg</t>
  </si>
  <si>
    <t>Mn</t>
  </si>
  <si>
    <t>Blätter</t>
  </si>
  <si>
    <t>Buche</t>
  </si>
  <si>
    <t>Zweige (&lt;1cm)</t>
  </si>
  <si>
    <t>Äste (&gt;1cm)</t>
  </si>
  <si>
    <t>Stammholz</t>
  </si>
  <si>
    <t>Stammrinde</t>
  </si>
  <si>
    <t>oberirdische Biomasse</t>
  </si>
  <si>
    <t>Vorrat Einzelbaum</t>
  </si>
  <si>
    <t>in kg/ Baum</t>
  </si>
  <si>
    <t>in g/ Baum</t>
  </si>
  <si>
    <t>Masse</t>
  </si>
  <si>
    <t>Vorrat Bestand</t>
  </si>
  <si>
    <t>in t/ ha</t>
  </si>
  <si>
    <t>in kg/ ha</t>
  </si>
  <si>
    <t>Stammzahl Fichte</t>
  </si>
  <si>
    <t>Stammzahl Buche</t>
  </si>
  <si>
    <t xml:space="preserve">Quelle: Weis, W. und Göttlein, A. (2002): Vergleich von Biomasse, Elementgehalten und Elementvorräten </t>
  </si>
  <si>
    <t xml:space="preserve">von Fichte (Picea abies (L.) Karst.) und Buche (Fagus sylvatica L.) am Standort Höglwald. In: Forstliche Forschungsberichte München, </t>
  </si>
  <si>
    <t>Nr. 186/ 2002, Inventur von Biomasse- und Nährstoffvorräten in Waldbeständen. S. 167</t>
  </si>
  <si>
    <t>Data on Norway spruce (Picea abies) for numerous stands in- and outside Europe</t>
  </si>
  <si>
    <t>Species</t>
  </si>
  <si>
    <t>Age</t>
  </si>
  <si>
    <t>Trees / ha</t>
  </si>
  <si>
    <t>Tree height</t>
  </si>
  <si>
    <t>Basal area</t>
  </si>
  <si>
    <t>LAI</t>
  </si>
  <si>
    <t>Stem volume</t>
  </si>
  <si>
    <t>Stem wood</t>
  </si>
  <si>
    <t>Stem bark</t>
  </si>
  <si>
    <t>Branches</t>
  </si>
  <si>
    <t>Fruits etc.</t>
  </si>
  <si>
    <t>Foliage</t>
  </si>
  <si>
    <t>Root estimate</t>
  </si>
  <si>
    <t>CAI</t>
  </si>
  <si>
    <t>Soil</t>
  </si>
  <si>
    <t>Stand location</t>
  </si>
  <si>
    <t>[years]</t>
  </si>
  <si>
    <t>[m]</t>
  </si>
  <si>
    <t>[m² / ha]</t>
  </si>
  <si>
    <t>[one-sided]</t>
  </si>
  <si>
    <t>[m³ / ha]</t>
  </si>
  <si>
    <t>dry biomass [t / ha]</t>
  </si>
  <si>
    <t>Net production [m³ / ha / yr]</t>
  </si>
  <si>
    <t>Picea abies</t>
  </si>
  <si>
    <t>Poorly drained podzol, pH 4,7</t>
  </si>
  <si>
    <t>66°22'N, 29°00'E, 270 m;Finland, Oulu</t>
  </si>
  <si>
    <t>Brown forest soils, pH 3,2-4,6</t>
  </si>
  <si>
    <t>51°44-49'N, 9°34-35'E 390m, 55 km NW of Göttingen, Solling plateau</t>
  </si>
  <si>
    <t>24,9</t>
  </si>
  <si>
    <t>51°44-49'N, 9°34-35'E 505m, 55 km NW of Göttingen, Solling plateau</t>
  </si>
  <si>
    <t>51°44-49'N, 9°34-35'E 440m, 55 km NW of Göttingen, Solling plateau</t>
  </si>
  <si>
    <t>48°04'N, 11°59'E ca. 600m, near Munich, Ebersberger Forest</t>
  </si>
  <si>
    <t>Brown loams, pH 4,0-4,5</t>
  </si>
  <si>
    <t>55°42-59'N, 13°10-55'E 120 m Kongalund, Sweden</t>
  </si>
  <si>
    <t>Clayed weak podzol, pH 4,0-4,5</t>
  </si>
  <si>
    <t>56°30'N, 32°40'E 200 m U.S.S.R., Central Forest Reserve</t>
  </si>
  <si>
    <t>Humus iron podzols, pH 4,1-4,4</t>
  </si>
  <si>
    <t>ca 62°N, 34°E 80-200 m U.S.S.R., Karelia</t>
  </si>
  <si>
    <t>Peat, pH 6,0</t>
  </si>
  <si>
    <t>Peat, pH 3,6</t>
  </si>
  <si>
    <t>Sandy podzol, pH 4,4</t>
  </si>
  <si>
    <t>Sandy podzol, pH 4,6</t>
  </si>
  <si>
    <t>Eluvium debris, pH 3,3</t>
  </si>
  <si>
    <t>Humus iron podzol, pH 4,2</t>
  </si>
  <si>
    <t>Humus iron podzol, pH 3,8</t>
  </si>
  <si>
    <t>Humus iron podzol, pH 4,3</t>
  </si>
  <si>
    <t>Humus iron podzol, pH 3,8-4,1</t>
  </si>
  <si>
    <t>ca 62°N, 34°E 100-140 m U.S.S.R., Karelia</t>
  </si>
  <si>
    <t>9,2/19,2</t>
  </si>
  <si>
    <t>Podzolized loams</t>
  </si>
  <si>
    <t>ca 56°N, 30°E  U.S.S.R., Velikiye Luki Province</t>
  </si>
  <si>
    <t>Peaty podzol</t>
  </si>
  <si>
    <t>Humus-iron podzol</t>
  </si>
  <si>
    <t>ca 68°N, 34°E  U.S.S.R., Kola Peninsula</t>
  </si>
  <si>
    <t>Poor site</t>
  </si>
  <si>
    <t>ca. 65°N, 47°E  U.S.S.R., Arkhangelsk Region</t>
  </si>
  <si>
    <t>30-32</t>
  </si>
  <si>
    <t>Sandy, silt podzol</t>
  </si>
  <si>
    <t>Poor peaty gley</t>
  </si>
  <si>
    <t>ca. 59°N, 40°E  U.S.S.R., Vologda Province</t>
  </si>
  <si>
    <t>Acid brown soils, pH 3,9</t>
  </si>
  <si>
    <t>50°02'N 5°16'E 340-400 m Belgium, Mirwart</t>
  </si>
  <si>
    <t>66°22'N 29°00'E 270 m Finland, Oulu</t>
  </si>
  <si>
    <t>Clayed weak podzol, pH 4.0-4.5</t>
  </si>
  <si>
    <t>56°30'N 32°40'E 200 m U.S.S.R., Central Forest Reserve.</t>
  </si>
  <si>
    <t>Source:</t>
  </si>
  <si>
    <t>World Forest Biomass and Primary Production Data, Cannell, M.G.R., Academic Press, London, 1982, pages 29, 62, 73, 224, 360, 361, 362, 363, 364, 365, 366</t>
  </si>
  <si>
    <t>siehe Kopien der entsprechenden Seiten aus Cannell</t>
  </si>
  <si>
    <t>für Jungpflanzen siehe Lyr, Hoffm. und Engel !!</t>
  </si>
  <si>
    <r>
      <t xml:space="preserve">Picea abies, </t>
    </r>
    <r>
      <rPr>
        <sz val="10"/>
        <rFont val="Arial"/>
        <family val="2"/>
      </rPr>
      <t>with</t>
    </r>
    <r>
      <rPr>
        <i/>
        <sz val="10"/>
        <rFont val="Arial"/>
        <family val="2"/>
      </rPr>
      <t xml:space="preserve"> Populus </t>
    </r>
    <r>
      <rPr>
        <sz val="10"/>
        <rFont val="Arial"/>
        <family val="2"/>
      </rPr>
      <t>spp. and</t>
    </r>
    <r>
      <rPr>
        <i/>
        <sz val="10"/>
        <rFont val="Arial"/>
        <family val="2"/>
      </rPr>
      <t xml:space="preserve"> Betula </t>
    </r>
    <r>
      <rPr>
        <sz val="10"/>
        <rFont val="Arial"/>
        <family val="2"/>
      </rPr>
      <t>spp.</t>
    </r>
  </si>
  <si>
    <r>
      <t xml:space="preserve">Picea abies </t>
    </r>
    <r>
      <rPr>
        <sz val="10"/>
        <rFont val="Arial"/>
        <family val="2"/>
      </rPr>
      <t>with understorey shrubs</t>
    </r>
  </si>
  <si>
    <r>
      <t xml:space="preserve">Picea abies </t>
    </r>
    <r>
      <rPr>
        <sz val="10"/>
        <rFont val="Arial"/>
        <family val="2"/>
      </rPr>
      <t>(70%)</t>
    </r>
    <r>
      <rPr>
        <i/>
        <sz val="10"/>
        <rFont val="Arial"/>
        <family val="2"/>
      </rPr>
      <t xml:space="preserve">, Betula </t>
    </r>
    <r>
      <rPr>
        <sz val="10"/>
        <rFont val="Arial"/>
        <family val="2"/>
      </rPr>
      <t xml:space="preserve">spp. (20%) </t>
    </r>
    <r>
      <rPr>
        <i/>
        <sz val="10"/>
        <rFont val="Arial"/>
        <family val="2"/>
      </rPr>
      <t>et. al.</t>
    </r>
  </si>
  <si>
    <r>
      <t xml:space="preserve">Picea abies, Betula </t>
    </r>
    <r>
      <rPr>
        <sz val="10"/>
        <rFont val="Arial"/>
        <family val="2"/>
      </rPr>
      <t>spp.</t>
    </r>
    <r>
      <rPr>
        <i/>
        <sz val="10"/>
        <rFont val="Arial"/>
        <family val="2"/>
      </rPr>
      <t>et al.</t>
    </r>
  </si>
  <si>
    <r>
      <t>Picea abies</t>
    </r>
    <r>
      <rPr>
        <sz val="10"/>
        <rFont val="Arial"/>
        <family val="2"/>
      </rPr>
      <t xml:space="preserve"> (90%)</t>
    </r>
    <r>
      <rPr>
        <i/>
        <sz val="10"/>
        <rFont val="Arial"/>
        <family val="2"/>
      </rPr>
      <t xml:space="preserve">, Betula </t>
    </r>
    <r>
      <rPr>
        <sz val="10"/>
        <rFont val="Arial"/>
        <family val="2"/>
      </rPr>
      <t>spp.</t>
    </r>
  </si>
  <si>
    <t>KrR (m)</t>
  </si>
  <si>
    <t>Vanselow</t>
  </si>
  <si>
    <t>GFI</t>
  </si>
  <si>
    <t>Nadelmasse (kgTS)</t>
  </si>
  <si>
    <t>Foliage per tree</t>
  </si>
  <si>
    <t>Nadeltrockenmasse bei 52.3% Wassergehalt</t>
  </si>
  <si>
    <t>Nadeltrockenmasse</t>
  </si>
  <si>
    <t>Burger Tab.5, errechnet</t>
  </si>
  <si>
    <t>Burger Tab.6, errechnet</t>
  </si>
  <si>
    <t>Baumhöhe (m)</t>
  </si>
  <si>
    <t>aus Tab. 2</t>
  </si>
  <si>
    <t>Burger Tab.5+2, errechnet</t>
  </si>
  <si>
    <t>36jährige Fichte und 61jährige Tanne</t>
  </si>
  <si>
    <t>Höhe der FI aus Tab. 12</t>
  </si>
  <si>
    <t>Schirmfläche der FI aus Tab. 12</t>
  </si>
  <si>
    <t>KrD (errechnet)</t>
  </si>
  <si>
    <t>Nadelmasse FI (52.3% Wasser)</t>
  </si>
  <si>
    <t>BurgerTab12, Wert auch Tab.13</t>
  </si>
  <si>
    <t>Cannell, stand data</t>
  </si>
  <si>
    <t>12.4 kg TS Nadeln pro Baum bei 52% Wassergehalt</t>
  </si>
  <si>
    <t>Mixed stands of birch (Betula pendula and pubescens), Norway spruce and Scots pine</t>
  </si>
  <si>
    <t>high stand densities over 10.000 stems/ ha</t>
  </si>
  <si>
    <t>DBH between 1 and 10 cm</t>
  </si>
  <si>
    <t>Table 1:</t>
  </si>
  <si>
    <t>Characteristics of studied stands</t>
  </si>
  <si>
    <t>Renfors</t>
  </si>
  <si>
    <t>Degerön</t>
  </si>
  <si>
    <t>Kulbäcksliden</t>
  </si>
  <si>
    <t>Gagnet</t>
  </si>
  <si>
    <t>Lillarmsjö</t>
  </si>
  <si>
    <t>Unbyn</t>
  </si>
  <si>
    <t>Altitude (m a.s.l.)</t>
  </si>
  <si>
    <t>H100 (m), site index dominant height at 100 yrs of age) for Scots pine</t>
  </si>
  <si>
    <t>Latitude (°N)</t>
  </si>
  <si>
    <t>Scots pine</t>
  </si>
  <si>
    <t>Norway spruce</t>
  </si>
  <si>
    <t>Birch</t>
  </si>
  <si>
    <t>Total</t>
  </si>
  <si>
    <t>Table 2:</t>
  </si>
  <si>
    <t>Mean and range of independent and dependent variables</t>
  </si>
  <si>
    <t>Mean</t>
  </si>
  <si>
    <t>Min.</t>
  </si>
  <si>
    <t>Max.</t>
  </si>
  <si>
    <t>DBH (cm)</t>
  </si>
  <si>
    <t>H (dm)</t>
  </si>
  <si>
    <t>LCH (dm) = heigth to the living crown</t>
  </si>
  <si>
    <t>CL (dm) = crown length</t>
  </si>
  <si>
    <t>CR = ration of crown lenght and tree height</t>
  </si>
  <si>
    <t>Dry weight (g)</t>
  </si>
  <si>
    <t>Dead branches</t>
  </si>
  <si>
    <t>Claesson, Svante, Sahlen, Kenneth and Lundmark, Thomas (2001): Functions for Biomass Estimation of Young Pinus sylvestris, Picea abies and Betula ssp. From Stands in Northern Sweden with High Stand Densities. Scand. J. For. Res. 16, 138-146</t>
  </si>
  <si>
    <r>
      <t>No. of stems (st ha</t>
    </r>
    <r>
      <rPr>
        <vertAlign val="superscript"/>
        <sz val="10"/>
        <rFont val="MS Sans Serif"/>
        <family val="2"/>
      </rPr>
      <t>-1</t>
    </r>
    <r>
      <rPr>
        <sz val="10"/>
        <rFont val="MS Sans Serif"/>
        <family val="2"/>
      </rPr>
      <t>)</t>
    </r>
  </si>
  <si>
    <t>Schattenstufe</t>
  </si>
  <si>
    <t>I</t>
  </si>
  <si>
    <t>II</t>
  </si>
  <si>
    <t>III</t>
  </si>
  <si>
    <t>IV</t>
  </si>
  <si>
    <t>Kiefer</t>
  </si>
  <si>
    <t>Streuung</t>
  </si>
  <si>
    <t>Lyr, H., Hoffmann, G. und Dohse, K. (1963): Über den Einfluß unterscheidlicher Beschattung auf die Stoffproduktion von Jungpflanzen einiger Waldbäume (I. Mitteilung). Flora, Jena 153, S. 291-311</t>
  </si>
  <si>
    <t>Tabelle 4:</t>
  </si>
  <si>
    <t>(+/- Wert = Streuung; N = Anzahl der ausgewerteten Pflanzen; S = Signifikanz der Differenz)</t>
  </si>
  <si>
    <t>(Bemerkung)</t>
  </si>
  <si>
    <t>% der Freilandhelligkeit</t>
  </si>
  <si>
    <t>Höhe [cm]</t>
  </si>
  <si>
    <t>tot</t>
  </si>
  <si>
    <t xml:space="preserve">einjährige, </t>
  </si>
  <si>
    <t>kräftige</t>
  </si>
  <si>
    <t>Sproßgewicht [g]</t>
  </si>
  <si>
    <t>Sämlinge</t>
  </si>
  <si>
    <t>++</t>
  </si>
  <si>
    <t>Wurzelgewicht [g]</t>
  </si>
  <si>
    <t>+</t>
  </si>
  <si>
    <t>+++</t>
  </si>
  <si>
    <t>Nadelgewicht [g]</t>
  </si>
  <si>
    <t>Gesamtgewicht [g]</t>
  </si>
  <si>
    <t>Lärche</t>
  </si>
  <si>
    <t>zweijährige,</t>
  </si>
  <si>
    <t>verschulte</t>
  </si>
  <si>
    <t>Höhenzuwachs [cm]</t>
  </si>
  <si>
    <t>Pflanzen</t>
  </si>
  <si>
    <t>auch</t>
  </si>
  <si>
    <t>anwendbar</t>
  </si>
  <si>
    <t>für Douglasie</t>
  </si>
  <si>
    <t>0</t>
  </si>
  <si>
    <t>Esche</t>
  </si>
  <si>
    <t>für Ahorn</t>
  </si>
  <si>
    <t>Winter-Linde</t>
  </si>
  <si>
    <t>dreijährige,</t>
  </si>
  <si>
    <t>Tabelle 7:</t>
  </si>
  <si>
    <t>(Bei den Laubgehölzen und bei der Lärche bezieht sich der Gesamtzuwachs nur auf Wurzel und Sproßachse, da das Ausgangsblattgewicht</t>
  </si>
  <si>
    <t xml:space="preserve">nicht bestimmbar war.) Das Wurzel/Sproß-Verhältnis wurde aus den Gewichten von Wurzel/ Sproßachse und Blättern errechnet. </t>
  </si>
  <si>
    <t>Die in Klammern gesetzten Baumarten befanden sich zwei Jahre unter den vorliegenden Versuchsbedingungen.</t>
  </si>
  <si>
    <t>Gesamtzuwachs</t>
  </si>
  <si>
    <t>Wurzelzuwachs</t>
  </si>
  <si>
    <t>Wurzel/Sproß-Relation</t>
  </si>
  <si>
    <t>Linde</t>
  </si>
  <si>
    <t>(Birke)</t>
  </si>
  <si>
    <t>(Roteiche)</t>
  </si>
  <si>
    <t>(Douglasie)</t>
  </si>
  <si>
    <t>Nährstoffmangelerscheinungen auf (vor allem N), so daß diese Werte als zu gering, vor allem für das zweite Jahr bei Birke und Roteiche angesehen werden müssen !!</t>
  </si>
  <si>
    <t>Lyr, Horst, Hoffmann, Günter und Engel, Werner (1964): Über den Einfluß unterschiedlicher Beschattung auf die Stoffproduktion von Jungpflanzen einiger Waldbäume (II. Mitteilung). Flora, Jena 155, S. 305-330</t>
  </si>
  <si>
    <t>weitere Quelle:</t>
  </si>
  <si>
    <r>
      <t xml:space="preserve">Absolute und relative Gewichte </t>
    </r>
    <r>
      <rPr>
        <sz val="10"/>
        <rFont val="MS Sans Serif"/>
        <family val="2"/>
      </rPr>
      <t>(in Gramm [g] TS und %) der Pflanzen und der einzelnen Pflanzenteile nach einer Kultur unter verschiedenen Lichtbedingungen</t>
    </r>
  </si>
  <si>
    <r>
      <t>Zunahme der Trockensubstanz</t>
    </r>
    <r>
      <rPr>
        <sz val="10"/>
        <rFont val="MS Sans Serif"/>
        <family val="2"/>
      </rPr>
      <t xml:space="preserve"> der Versuchspflanzen im Jahre 1962 in Prozent des Ausgangsgewichtes bei verschiedener Beschattung.</t>
    </r>
  </si>
  <si>
    <r>
      <t>Anmerkung aus dem Text:</t>
    </r>
    <r>
      <rPr>
        <sz val="10"/>
        <rFont val="MS Sans Serif"/>
        <family val="2"/>
      </rPr>
      <t xml:space="preserve"> durch die Anzucht in Töpfen traten insbesondere bei den Voll-Lichtvarianten von Birke, Lärche und Roteiche </t>
    </r>
  </si>
  <si>
    <t>Lyr, Hoffmann und Engel</t>
  </si>
  <si>
    <t>Claesson</t>
  </si>
  <si>
    <t>GFI (100% Licht)</t>
  </si>
  <si>
    <t>GFI (68% Licht)</t>
  </si>
  <si>
    <t>GFI (35% Licht)</t>
  </si>
  <si>
    <t>GFI (12% Licht)</t>
  </si>
  <si>
    <t>GFI (1% Licht)</t>
  </si>
  <si>
    <t>GFI (mean)</t>
  </si>
  <si>
    <t>GFI (min)</t>
  </si>
  <si>
    <t>GFI (max)</t>
  </si>
  <si>
    <t>Zusammenstellung Blattmassenwerte Fichte (Picea abies)</t>
  </si>
  <si>
    <t>nicht verwertet, da Mittelwerte aus unbekannter Anzahl an Einzelbäumen</t>
  </si>
  <si>
    <t>Zusammenstellung Kronenradienwerte Fichte (Picea abies)</t>
  </si>
  <si>
    <t>Baumart</t>
  </si>
  <si>
    <t>parameter</t>
  </si>
  <si>
    <t xml:space="preserve">neuerer Fit als Ugrz wäre wohl deutlich ungünstiger als bisheriger Ansatz, siehe auch </t>
  </si>
  <si>
    <t>ganz gute Stimmigkeit FI Grillenburger Vfl.</t>
  </si>
  <si>
    <t>Harvested trees 1994</t>
  </si>
  <si>
    <t>tree</t>
  </si>
  <si>
    <t>DBH</t>
  </si>
  <si>
    <t>Height</t>
  </si>
  <si>
    <t>Stemwood</t>
  </si>
  <si>
    <t>Stembark</t>
  </si>
  <si>
    <t>Branches alive</t>
  </si>
  <si>
    <t>Branches dead</t>
  </si>
  <si>
    <t>Leaves</t>
  </si>
  <si>
    <t>Stand data</t>
  </si>
  <si>
    <t>remarks:</t>
  </si>
  <si>
    <t>Data from Paces (2000)</t>
  </si>
  <si>
    <t>LAI - measured in October</t>
  </si>
  <si>
    <r>
      <t>1)</t>
    </r>
    <r>
      <rPr>
        <sz val="10"/>
        <rFont val="Arial"/>
        <family val="2"/>
      </rPr>
      <t xml:space="preserve"> 16 trees died; 20 cutted dying trees</t>
    </r>
  </si>
  <si>
    <r>
      <t>2)</t>
    </r>
    <r>
      <rPr>
        <sz val="10"/>
        <rFont val="Arial"/>
        <family val="2"/>
      </rPr>
      <t xml:space="preserve"> 1 tree died</t>
    </r>
  </si>
  <si>
    <r>
      <t>3)</t>
    </r>
    <r>
      <rPr>
        <sz val="10"/>
        <rFont val="Arial"/>
        <family val="2"/>
      </rPr>
      <t xml:space="preserve"> 3 cutted dying trees</t>
    </r>
  </si>
  <si>
    <t>Tree density</t>
  </si>
  <si>
    <t>Mean Height</t>
  </si>
  <si>
    <t xml:space="preserve">Mean annual </t>
  </si>
  <si>
    <t>Annual</t>
  </si>
  <si>
    <t>volume</t>
  </si>
  <si>
    <t>increment</t>
  </si>
  <si>
    <t>year</t>
  </si>
  <si>
    <t>[yr]</t>
  </si>
  <si>
    <t>[trees ha-1]</t>
  </si>
  <si>
    <t>[m2 m-2]</t>
  </si>
  <si>
    <t>[m2 ha-1]</t>
  </si>
  <si>
    <t>[m3 ha-1]</t>
  </si>
  <si>
    <r>
      <t xml:space="preserve">580 </t>
    </r>
    <r>
      <rPr>
        <vertAlign val="superscript"/>
        <sz val="10"/>
        <rFont val="Arial"/>
        <family val="2"/>
        <charset val="238"/>
      </rPr>
      <t>1)</t>
    </r>
  </si>
  <si>
    <t>8.7 *</t>
  </si>
  <si>
    <t>11.8 *</t>
  </si>
  <si>
    <r>
      <t xml:space="preserve">576 </t>
    </r>
    <r>
      <rPr>
        <vertAlign val="superscript"/>
        <sz val="10"/>
        <rFont val="Arial"/>
        <family val="2"/>
        <charset val="238"/>
      </rPr>
      <t>2)</t>
    </r>
  </si>
  <si>
    <r>
      <t xml:space="preserve">564 </t>
    </r>
    <r>
      <rPr>
        <vertAlign val="superscript"/>
        <sz val="10"/>
        <rFont val="Arial"/>
        <family val="2"/>
        <charset val="238"/>
      </rPr>
      <t>3)</t>
    </r>
  </si>
  <si>
    <t>kg DW</t>
  </si>
  <si>
    <t>Spruce site Nac: General data</t>
  </si>
  <si>
    <t>Date</t>
  </si>
  <si>
    <t>Site</t>
  </si>
  <si>
    <t>Nacetin; Czech Republic</t>
  </si>
  <si>
    <t>Tree species</t>
  </si>
  <si>
    <t>Contact person</t>
  </si>
  <si>
    <t>Name</t>
  </si>
  <si>
    <t>Tomas Paces</t>
  </si>
  <si>
    <t>Organisation</t>
  </si>
  <si>
    <t>Czech Geological Survey</t>
  </si>
  <si>
    <t>Adress</t>
  </si>
  <si>
    <t>Klarov 3/131. 118 21. Praha 1</t>
  </si>
  <si>
    <t>City</t>
  </si>
  <si>
    <t xml:space="preserve">Praha </t>
  </si>
  <si>
    <t>Country</t>
  </si>
  <si>
    <t>Czech Republic</t>
  </si>
  <si>
    <t>Phone</t>
  </si>
  <si>
    <t>+ 420 2 5816945</t>
  </si>
  <si>
    <t>Fax</t>
  </si>
  <si>
    <t>+ 420 2 5816748</t>
  </si>
  <si>
    <t>E-mail</t>
  </si>
  <si>
    <t>paces@cgu.cz</t>
  </si>
  <si>
    <t>Site data</t>
  </si>
  <si>
    <t>Coordinates</t>
  </si>
  <si>
    <r>
      <t>50</t>
    </r>
    <r>
      <rPr>
        <vertAlign val="super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35´ N  13</t>
    </r>
    <r>
      <rPr>
        <vertAlign val="superscript"/>
        <sz val="10"/>
        <rFont val="Arial"/>
        <family val="2"/>
        <charset val="238"/>
      </rPr>
      <t>o</t>
    </r>
    <r>
      <rPr>
        <sz val="10"/>
        <rFont val="Arial"/>
        <family val="2"/>
      </rPr>
      <t xml:space="preserve"> 15´E </t>
    </r>
  </si>
  <si>
    <t>Type of stand</t>
  </si>
  <si>
    <r>
      <t>Norway spruce (</t>
    </r>
    <r>
      <rPr>
        <i/>
        <sz val="10"/>
        <rFont val="Arial"/>
        <family val="2"/>
      </rPr>
      <t>Picea abies</t>
    </r>
    <r>
      <rPr>
        <sz val="10"/>
        <rFont val="Arial"/>
        <family val="2"/>
      </rPr>
      <t>); average age 58 years</t>
    </r>
  </si>
  <si>
    <t>Site situation</t>
  </si>
  <si>
    <r>
      <t>775 m a.s.l.; NW slope (2.5</t>
    </r>
    <r>
      <rPr>
        <vertAlign val="superscript"/>
        <sz val="10"/>
        <rFont val="Arial"/>
        <family val="2"/>
        <charset val="238"/>
      </rPr>
      <t>o</t>
    </r>
    <r>
      <rPr>
        <sz val="10"/>
        <rFont val="Arial"/>
        <family val="2"/>
      </rPr>
      <t>)</t>
    </r>
  </si>
  <si>
    <t>Vegetation</t>
  </si>
  <si>
    <r>
      <t xml:space="preserve">Dense herbaceous layer with </t>
    </r>
    <r>
      <rPr>
        <i/>
        <sz val="10"/>
        <rFont val="Arial"/>
        <family val="2"/>
      </rPr>
      <t>Picae abies; Sorbus aucuparia; Deschampsia flexuosa;</t>
    </r>
    <r>
      <rPr>
        <sz val="10"/>
        <rFont val="Arial"/>
        <family val="2"/>
      </rPr>
      <t xml:space="preserve"> </t>
    </r>
  </si>
  <si>
    <t xml:space="preserve">Calamagrostis villosa; Vaccinium myrtillus; Dryopteris dilatata; Gallium saxatile; </t>
  </si>
  <si>
    <r>
      <t>Polytrichum sp.;</t>
    </r>
    <r>
      <rPr>
        <sz val="10"/>
        <rFont val="Arial"/>
        <family val="2"/>
      </rPr>
      <t xml:space="preserve"> E</t>
    </r>
    <r>
      <rPr>
        <vertAlign val="subscript"/>
        <sz val="10"/>
        <rFont val="Arial"/>
        <family val="2"/>
        <charset val="238"/>
      </rPr>
      <t>1</t>
    </r>
    <r>
      <rPr>
        <sz val="10"/>
        <rFont val="Arial"/>
        <family val="2"/>
      </rPr>
      <t xml:space="preserve"> cover - 90%</t>
    </r>
  </si>
  <si>
    <t>Bud break date</t>
  </si>
  <si>
    <t>May 13</t>
  </si>
  <si>
    <t>Leaf fall date</t>
  </si>
  <si>
    <t>Remarks:</t>
  </si>
  <si>
    <t>* : values from tables or values derived from related values</t>
  </si>
  <si>
    <t>** : values derived from literature data</t>
  </si>
  <si>
    <t xml:space="preserve">Paces T 2000. Data – sites Jezeri and Nacetin and Salacova Lhota. CD-ROM-Data base. </t>
  </si>
  <si>
    <t>In: Schulze E-D (ed.) Carbon and nitrogen cycling in European Forest Ecosystems. Ecological Studies 142. Springer; Berlin Heidelberg New York</t>
  </si>
  <si>
    <t>Paces in Schulze</t>
  </si>
  <si>
    <t>Åheden; 55 km north-west of Umeå; Sweden</t>
  </si>
  <si>
    <t>data from Högberg (2000) (see also sheet tree miscellaneous for number of trees per diameter class)</t>
  </si>
  <si>
    <t>mixed forest; note data for separate tree species</t>
  </si>
  <si>
    <t xml:space="preserve"> </t>
  </si>
  <si>
    <t>Pinus</t>
  </si>
  <si>
    <t>Picea</t>
  </si>
  <si>
    <t>Betula</t>
  </si>
  <si>
    <t>Stand</t>
  </si>
  <si>
    <t>S90</t>
  </si>
  <si>
    <t>data from Le Goaster et al. (1991)</t>
  </si>
  <si>
    <t>LAI measured in1995 by Demon aparatus</t>
  </si>
  <si>
    <t xml:space="preserve">increment </t>
  </si>
  <si>
    <t>8.2 *</t>
  </si>
  <si>
    <t>* (1960-1988)</t>
  </si>
  <si>
    <t>Monte di Mezzo</t>
  </si>
  <si>
    <t>data from Matteucci et al. (2000); method: Scarascia-Mugnozza et al (2000)</t>
  </si>
  <si>
    <t>one sided</t>
  </si>
  <si>
    <t xml:space="preserve"> [trees ha-1]</t>
  </si>
  <si>
    <t>Skogaby; SW-Sweden</t>
  </si>
  <si>
    <t>Data from Nilsson and Wiklund (1992)</t>
  </si>
  <si>
    <t xml:space="preserve">[m2 m-2] </t>
  </si>
  <si>
    <t>?</t>
  </si>
  <si>
    <t>Stand thinned in ?</t>
  </si>
  <si>
    <t>Salacova Lhota; Czech Republic</t>
  </si>
  <si>
    <t>data from Paces (2000)</t>
  </si>
  <si>
    <t>LAI - measuret in Juli</t>
  </si>
  <si>
    <t>10.9 *</t>
  </si>
  <si>
    <t>11 *</t>
  </si>
  <si>
    <t>Waldstein</t>
  </si>
  <si>
    <t>Data from Mund (1996)</t>
  </si>
  <si>
    <t>142(137-148)</t>
  </si>
  <si>
    <t>26.7 (s.e.=2.19)</t>
  </si>
  <si>
    <t xml:space="preserve">Schulze E-D (ed.) Carbon and nitrogen cycling in European Forest Ecosystems. Ecological Studies 142. Springer; Berlin Heidelberg New York; CD-ROM-Data base. </t>
  </si>
  <si>
    <t>Baumdaten Solitäre TB-Reihe Fröhlich und Schutzgemeinschaft Deutscher Wald</t>
  </si>
  <si>
    <t>Stand: 25.07.2002</t>
  </si>
  <si>
    <t>Baum-Nr. TB</t>
  </si>
  <si>
    <t>Standort</t>
  </si>
  <si>
    <t>Altersspanne [Jahre]</t>
  </si>
  <si>
    <t>mittl. Alter [Jahre]</t>
  </si>
  <si>
    <t>BHU [cm]</t>
  </si>
  <si>
    <t>BHD [cm]</t>
  </si>
  <si>
    <t>Bemerkung</t>
  </si>
  <si>
    <t>Bundesland</t>
  </si>
  <si>
    <t>Sachsen-Anhalt</t>
  </si>
  <si>
    <t>Niedersachsen</t>
  </si>
  <si>
    <t>200-250</t>
  </si>
  <si>
    <t>200-300</t>
  </si>
  <si>
    <t>Brandenburg</t>
  </si>
  <si>
    <t>250-300</t>
  </si>
  <si>
    <t>Mecklenburg-Vorpommern</t>
  </si>
  <si>
    <t>Eiche</t>
  </si>
  <si>
    <t>Haage</t>
  </si>
  <si>
    <t>Chorin</t>
  </si>
  <si>
    <t>Horstwalde</t>
  </si>
  <si>
    <t>Speck</t>
  </si>
  <si>
    <t>Holdenstedt</t>
  </si>
  <si>
    <t>ab 1-2m fünfstämmig</t>
  </si>
  <si>
    <t>Schorfheide</t>
  </si>
  <si>
    <t>vierstämmig</t>
  </si>
  <si>
    <t>"Denglerkiefer"</t>
  </si>
  <si>
    <t>um 200</t>
  </si>
  <si>
    <t>30 starke, solitäre Altkiefern</t>
  </si>
  <si>
    <t>Egsdorf</t>
  </si>
  <si>
    <t>Storkow</t>
  </si>
  <si>
    <t>Freidensau</t>
  </si>
  <si>
    <t>mehrstämmig</t>
  </si>
  <si>
    <t>Freudenberg</t>
  </si>
  <si>
    <t>Fröhlich, Hans Joachim (1994): Wege zu alten Bäumen, Band 8 - Brandenburg. WDV Wirtschaftsdienst OHG Frankfurt, 237 S.</t>
  </si>
  <si>
    <t>Fröhlich, Hans Joachim (1993): Wege zu alten Bäumen, Band 5 - Niedersachsen. WDV Wirtschaftsdienst OHG Frankfurt, 199 S.</t>
  </si>
  <si>
    <t>Fröhlich, Hans Joachim (1994): Wege zu alten Bäumen, Band 9 - Mecklenburg-Vorpommern. WDV Wirtschaftsdienst OHG Frankfurt, 172 S.</t>
  </si>
  <si>
    <t>Fröhlich, Hans Joachim (1994): Wege zu alten Bäumen, Band 7 - Sachsen-Anhalt. WDV Wirtschaftsdienst OHG Frankfurt, 174 S.</t>
  </si>
  <si>
    <t>a1</t>
  </si>
  <si>
    <t>b1</t>
  </si>
  <si>
    <t>Formel</t>
  </si>
  <si>
    <t>BHD</t>
  </si>
  <si>
    <t>KrD</t>
  </si>
  <si>
    <t>KrR [m]</t>
  </si>
  <si>
    <t>Fröhlich</t>
  </si>
  <si>
    <t>branches/root estimate</t>
  </si>
  <si>
    <t>branches as fraction of total</t>
  </si>
  <si>
    <t>BIBER 1996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</si>
</sst>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mmmm\-yyyy"/>
  </numFmts>
  <fonts count="50">
    <font>
      <sz val="10"/>
      <name val="MS Sans Serif"/>
    </font>
    <font>
      <sz val="10"/>
      <name val="MS Sans Serif"/>
      <family val="2"/>
    </font>
    <font>
      <sz val="9"/>
      <name val="MS Sans Serif"/>
      <family val="2"/>
    </font>
    <font>
      <b/>
      <sz val="10"/>
      <name val="MS Sans Serif"/>
      <family val="2"/>
    </font>
    <font>
      <i/>
      <sz val="9"/>
      <name val="_x0001_"/>
    </font>
    <font>
      <sz val="8"/>
      <name val="MS Sans Serif"/>
      <family val="2"/>
    </font>
    <font>
      <sz val="10"/>
      <name val="Arial"/>
      <family val="2"/>
    </font>
    <font>
      <i/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b/>
      <sz val="10"/>
      <name val="MS Sans Serif"/>
      <family val="2"/>
    </font>
    <font>
      <b/>
      <sz val="9"/>
      <name val="MS Sans Serif"/>
      <family val="2"/>
    </font>
    <font>
      <sz val="9"/>
      <name val="MS Sans Serif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_x0001_"/>
    </font>
    <font>
      <sz val="10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11"/>
      <name val="MS Sans Serif"/>
      <family val="2"/>
    </font>
    <font>
      <sz val="8.5"/>
      <name val="MS Sans Serif"/>
      <family val="2"/>
    </font>
    <font>
      <sz val="8.5"/>
      <name val="Arial"/>
      <family val="2"/>
    </font>
    <font>
      <b/>
      <sz val="8.5"/>
      <name val="Arial"/>
      <family val="2"/>
    </font>
    <font>
      <b/>
      <sz val="11"/>
      <name val="MS Sans Serif"/>
      <family val="2"/>
    </font>
    <font>
      <i/>
      <sz val="8"/>
      <name val="_x0001_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10"/>
      <name val="_x0001_"/>
    </font>
    <font>
      <sz val="10"/>
      <color indexed="12"/>
      <name val="_x0001_"/>
    </font>
    <font>
      <sz val="10"/>
      <color indexed="12"/>
      <name val="Arial"/>
      <family val="2"/>
    </font>
    <font>
      <sz val="8"/>
      <name val="MS Sans Serif"/>
      <family val="2"/>
    </font>
    <font>
      <b/>
      <sz val="8"/>
      <name val="MS Sans Serif"/>
      <family val="2"/>
    </font>
    <font>
      <sz val="10"/>
      <color indexed="10"/>
      <name val="MS Sans Serif"/>
      <family val="2"/>
    </font>
    <font>
      <sz val="10"/>
      <name val="MS Sans Serif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10"/>
      <name val="Arial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vertAlign val="superscript"/>
      <sz val="10"/>
      <name val="MS Sans Serif"/>
      <family val="2"/>
    </font>
    <font>
      <i/>
      <sz val="10"/>
      <name val="MS Sans Serif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0">
    <xf numFmtId="0" fontId="0" fillId="0" borderId="0" applyNumberFormat="0" applyFont="0" applyFill="0" applyBorder="0" applyAlignment="0" applyProtection="0">
      <alignment vertical="top"/>
    </xf>
    <xf numFmtId="0" fontId="42" fillId="0" borderId="0"/>
    <xf numFmtId="0" fontId="6" fillId="0" borderId="0"/>
    <xf numFmtId="0" fontId="1" fillId="0" borderId="0" applyNumberFormat="0" applyFont="0" applyFill="0" applyBorder="0" applyAlignment="0" applyProtection="0">
      <alignment vertical="top"/>
    </xf>
    <xf numFmtId="0" fontId="6" fillId="0" borderId="0"/>
    <xf numFmtId="0" fontId="6" fillId="0" borderId="0"/>
    <xf numFmtId="0" fontId="6" fillId="0" borderId="0"/>
    <xf numFmtId="0" fontId="42" fillId="0" borderId="0"/>
    <xf numFmtId="0" fontId="6" fillId="0" borderId="0"/>
    <xf numFmtId="0" fontId="6" fillId="0" borderId="0"/>
  </cellStyleXfs>
  <cellXfs count="427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centerContinuous" vertical="top"/>
    </xf>
    <xf numFmtId="0" fontId="2" fillId="0" borderId="3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vertical="top"/>
    </xf>
    <xf numFmtId="0" fontId="0" fillId="0" borderId="1" xfId="0" applyNumberFormat="1" applyFont="1" applyFill="1" applyBorder="1" applyAlignment="1" applyProtection="1">
      <alignment vertical="top"/>
    </xf>
    <xf numFmtId="0" fontId="0" fillId="0" borderId="2" xfId="0" applyNumberFormat="1" applyFont="1" applyFill="1" applyBorder="1" applyAlignment="1" applyProtection="1">
      <alignment vertical="top"/>
    </xf>
    <xf numFmtId="0" fontId="0" fillId="0" borderId="3" xfId="0" applyNumberFormat="1" applyFont="1" applyFill="1" applyBorder="1" applyAlignment="1" applyProtection="1">
      <alignment vertical="top"/>
    </xf>
    <xf numFmtId="0" fontId="2" fillId="0" borderId="4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vertical="top" wrapText="1"/>
    </xf>
    <xf numFmtId="0" fontId="2" fillId="0" borderId="5" xfId="0" applyNumberFormat="1" applyFont="1" applyFill="1" applyBorder="1" applyAlignment="1" applyProtection="1">
      <alignment horizontal="centerContinuous" vertical="top"/>
    </xf>
    <xf numFmtId="0" fontId="2" fillId="0" borderId="4" xfId="0" applyNumberFormat="1" applyFont="1" applyFill="1" applyBorder="1" applyAlignment="1" applyProtection="1">
      <alignment vertical="top" wrapText="1"/>
    </xf>
    <xf numFmtId="0" fontId="2" fillId="0" borderId="5" xfId="0" applyNumberFormat="1" applyFont="1" applyFill="1" applyBorder="1" applyAlignment="1" applyProtection="1">
      <alignment horizontal="centerContinuous" vertical="top" wrapText="1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6" xfId="0" applyNumberFormat="1" applyFont="1" applyFill="1" applyBorder="1" applyAlignment="1" applyProtection="1">
      <alignment vertical="top"/>
    </xf>
    <xf numFmtId="0" fontId="2" fillId="0" borderId="7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vertical="top" wrapText="1"/>
    </xf>
    <xf numFmtId="0" fontId="2" fillId="0" borderId="10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vertical="top"/>
    </xf>
    <xf numFmtId="0" fontId="2" fillId="0" borderId="9" xfId="0" applyNumberFormat="1" applyFont="1" applyFill="1" applyBorder="1" applyAlignment="1" applyProtection="1">
      <alignment vertical="top"/>
    </xf>
    <xf numFmtId="0" fontId="2" fillId="0" borderId="2" xfId="0" applyNumberFormat="1" applyFont="1" applyFill="1" applyBorder="1" applyAlignment="1" applyProtection="1">
      <alignment horizontal="centerContinuous" vertical="top" wrapText="1"/>
    </xf>
    <xf numFmtId="0" fontId="5" fillId="0" borderId="2" xfId="0" applyNumberFormat="1" applyFont="1" applyFill="1" applyBorder="1" applyAlignment="1" applyProtection="1">
      <alignment vertical="top" wrapText="1"/>
    </xf>
    <xf numFmtId="0" fontId="5" fillId="0" borderId="2" xfId="0" applyNumberFormat="1" applyFont="1" applyFill="1" applyBorder="1" applyAlignment="1" applyProtection="1">
      <alignment horizontal="centerContinuous" vertical="top" wrapText="1"/>
    </xf>
    <xf numFmtId="0" fontId="5" fillId="0" borderId="2" xfId="0" applyNumberFormat="1" applyFont="1" applyFill="1" applyBorder="1" applyAlignment="1" applyProtection="1">
      <alignment horizontal="centerContinuous" vertical="top"/>
    </xf>
    <xf numFmtId="0" fontId="5" fillId="0" borderId="5" xfId="0" applyNumberFormat="1" applyFont="1" applyFill="1" applyBorder="1" applyAlignment="1" applyProtection="1">
      <alignment horizontal="centerContinuous" vertical="top"/>
    </xf>
    <xf numFmtId="0" fontId="5" fillId="0" borderId="4" xfId="0" applyNumberFormat="1" applyFont="1" applyFill="1" applyBorder="1" applyAlignment="1" applyProtection="1">
      <alignment vertical="top" wrapText="1"/>
    </xf>
    <xf numFmtId="0" fontId="5" fillId="0" borderId="2" xfId="0" applyNumberFormat="1" applyFont="1" applyFill="1" applyBorder="1" applyAlignment="1" applyProtection="1">
      <alignment vertical="top"/>
    </xf>
    <xf numFmtId="0" fontId="5" fillId="0" borderId="5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vertical="top"/>
    </xf>
    <xf numFmtId="0" fontId="5" fillId="0" borderId="3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8" fillId="0" borderId="11" xfId="0" applyNumberFormat="1" applyFont="1" applyFill="1" applyBorder="1" applyAlignment="1" applyProtection="1">
      <alignment vertical="top"/>
    </xf>
    <xf numFmtId="0" fontId="8" fillId="0" borderId="11" xfId="0" applyNumberFormat="1" applyFont="1" applyFill="1" applyBorder="1" applyAlignment="1" applyProtection="1">
      <alignment vertical="top" wrapText="1"/>
    </xf>
    <xf numFmtId="0" fontId="8" fillId="0" borderId="1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8" fillId="0" borderId="13" xfId="0" applyNumberFormat="1" applyFont="1" applyFill="1" applyBorder="1" applyAlignment="1" applyProtection="1">
      <alignment vertical="top"/>
    </xf>
    <xf numFmtId="0" fontId="8" fillId="0" borderId="12" xfId="0" applyNumberFormat="1" applyFont="1" applyFill="1" applyBorder="1" applyAlignment="1" applyProtection="1">
      <alignment vertical="top" wrapText="1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0" fillId="0" borderId="0" xfId="0" applyFont="1" applyAlignment="1"/>
    <xf numFmtId="0" fontId="12" fillId="0" borderId="5" xfId="0" applyNumberFormat="1" applyFont="1" applyFill="1" applyBorder="1" applyAlignment="1" applyProtection="1">
      <alignment vertical="top"/>
    </xf>
    <xf numFmtId="0" fontId="14" fillId="0" borderId="0" xfId="5" applyNumberFormat="1" applyFont="1" applyFill="1" applyBorder="1" applyAlignment="1" applyProtection="1">
      <alignment vertical="top"/>
    </xf>
    <xf numFmtId="0" fontId="6" fillId="0" borderId="0" xfId="5" applyNumberFormat="1" applyFont="1" applyFill="1" applyBorder="1" applyAlignment="1" applyProtection="1">
      <alignment vertical="top"/>
    </xf>
    <xf numFmtId="0" fontId="6" fillId="0" borderId="0" xfId="5"/>
    <xf numFmtId="0" fontId="6" fillId="0" borderId="0" xfId="5" applyNumberFormat="1" applyFill="1" applyBorder="1" applyAlignment="1" applyProtection="1">
      <alignment vertical="top"/>
    </xf>
    <xf numFmtId="0" fontId="15" fillId="0" borderId="0" xfId="5" applyNumberFormat="1" applyFont="1" applyFill="1" applyBorder="1" applyAlignment="1" applyProtection="1">
      <alignment vertical="top"/>
    </xf>
    <xf numFmtId="0" fontId="5" fillId="0" borderId="2" xfId="5" applyNumberFormat="1" applyFont="1" applyFill="1" applyBorder="1" applyAlignment="1" applyProtection="1">
      <alignment horizontal="centerContinuous" vertical="top"/>
    </xf>
    <xf numFmtId="0" fontId="2" fillId="0" borderId="2" xfId="5" applyNumberFormat="1" applyFont="1" applyFill="1" applyBorder="1" applyAlignment="1" applyProtection="1">
      <alignment horizontal="centerContinuous" vertical="top"/>
    </xf>
    <xf numFmtId="0" fontId="5" fillId="0" borderId="2" xfId="5" applyNumberFormat="1" applyFont="1" applyFill="1" applyBorder="1" applyAlignment="1" applyProtection="1">
      <alignment vertical="top" wrapText="1"/>
    </xf>
    <xf numFmtId="0" fontId="2" fillId="0" borderId="2" xfId="5" applyNumberFormat="1" applyFont="1" applyFill="1" applyBorder="1" applyAlignment="1" applyProtection="1">
      <alignment horizontal="centerContinuous" vertical="top" wrapText="1"/>
    </xf>
    <xf numFmtId="0" fontId="5" fillId="0" borderId="4" xfId="5" applyNumberFormat="1" applyFont="1" applyFill="1" applyBorder="1" applyAlignment="1" applyProtection="1">
      <alignment vertical="top" wrapText="1"/>
    </xf>
    <xf numFmtId="0" fontId="5" fillId="0" borderId="2" xfId="5" applyNumberFormat="1" applyFont="1" applyFill="1" applyBorder="1" applyAlignment="1" applyProtection="1">
      <alignment vertical="top"/>
    </xf>
    <xf numFmtId="0" fontId="2" fillId="0" borderId="2" xfId="5" applyNumberFormat="1" applyFont="1" applyFill="1" applyBorder="1" applyAlignment="1" applyProtection="1">
      <alignment vertical="top"/>
    </xf>
    <xf numFmtId="0" fontId="5" fillId="0" borderId="1" xfId="5" applyNumberFormat="1" applyFont="1" applyFill="1" applyBorder="1" applyAlignment="1" applyProtection="1">
      <alignment vertical="top"/>
    </xf>
    <xf numFmtId="0" fontId="2" fillId="0" borderId="1" xfId="5" applyNumberFormat="1" applyFont="1" applyFill="1" applyBorder="1" applyAlignment="1" applyProtection="1">
      <alignment vertical="top"/>
    </xf>
    <xf numFmtId="0" fontId="5" fillId="0" borderId="3" xfId="5" applyNumberFormat="1" applyFont="1" applyFill="1" applyBorder="1" applyAlignment="1" applyProtection="1">
      <alignment vertical="top"/>
    </xf>
    <xf numFmtId="0" fontId="2" fillId="0" borderId="3" xfId="5" applyNumberFormat="1" applyFont="1" applyFill="1" applyBorder="1" applyAlignment="1" applyProtection="1">
      <alignment vertical="top"/>
    </xf>
    <xf numFmtId="0" fontId="5" fillId="0" borderId="4" xfId="5" applyNumberFormat="1" applyFont="1" applyFill="1" applyBorder="1" applyAlignment="1" applyProtection="1">
      <alignment vertical="top"/>
    </xf>
    <xf numFmtId="0" fontId="2" fillId="0" borderId="4" xfId="5" applyNumberFormat="1" applyFont="1" applyFill="1" applyBorder="1" applyAlignment="1" applyProtection="1">
      <alignment vertical="top"/>
    </xf>
    <xf numFmtId="0" fontId="14" fillId="0" borderId="0" xfId="5" applyFont="1"/>
    <xf numFmtId="0" fontId="16" fillId="0" borderId="0" xfId="5" applyFont="1"/>
    <xf numFmtId="0" fontId="8" fillId="0" borderId="0" xfId="5" applyFont="1"/>
    <xf numFmtId="0" fontId="8" fillId="0" borderId="2" xfId="5" applyFont="1" applyBorder="1"/>
    <xf numFmtId="0" fontId="8" fillId="0" borderId="3" xfId="5" applyFont="1" applyBorder="1"/>
    <xf numFmtId="0" fontId="8" fillId="0" borderId="4" xfId="5" applyFont="1" applyBorder="1"/>
    <xf numFmtId="0" fontId="18" fillId="0" borderId="0" xfId="5" applyFont="1"/>
    <xf numFmtId="0" fontId="8" fillId="0" borderId="0" xfId="5" applyNumberFormat="1" applyFont="1"/>
    <xf numFmtId="0" fontId="2" fillId="0" borderId="5" xfId="5" applyNumberFormat="1" applyFont="1" applyFill="1" applyBorder="1" applyAlignment="1" applyProtection="1">
      <alignment horizontal="centerContinuous" vertical="top"/>
    </xf>
    <xf numFmtId="0" fontId="2" fillId="0" borderId="2" xfId="5" applyNumberFormat="1" applyFont="1" applyFill="1" applyBorder="1" applyAlignment="1" applyProtection="1">
      <alignment vertical="top" wrapText="1"/>
    </xf>
    <xf numFmtId="0" fontId="2" fillId="0" borderId="5" xfId="5" applyNumberFormat="1" applyFont="1" applyFill="1" applyBorder="1" applyAlignment="1" applyProtection="1">
      <alignment vertical="top" wrapText="1"/>
    </xf>
    <xf numFmtId="0" fontId="11" fillId="0" borderId="1" xfId="5" applyNumberFormat="1" applyFont="1" applyFill="1" applyBorder="1" applyAlignment="1" applyProtection="1">
      <alignment vertical="top"/>
    </xf>
    <xf numFmtId="0" fontId="6" fillId="0" borderId="1" xfId="5" applyNumberFormat="1" applyFont="1" applyFill="1" applyBorder="1" applyAlignment="1" applyProtection="1">
      <alignment vertical="top"/>
    </xf>
    <xf numFmtId="0" fontId="6" fillId="0" borderId="6" xfId="5" applyNumberFormat="1" applyFont="1" applyFill="1" applyBorder="1" applyAlignment="1" applyProtection="1">
      <alignment vertical="top"/>
    </xf>
    <xf numFmtId="0" fontId="6" fillId="0" borderId="3" xfId="5" applyNumberFormat="1" applyFont="1" applyFill="1" applyBorder="1" applyAlignment="1" applyProtection="1">
      <alignment vertical="top"/>
    </xf>
    <xf numFmtId="0" fontId="6" fillId="0" borderId="7" xfId="5" applyNumberFormat="1" applyFont="1" applyFill="1" applyBorder="1" applyAlignment="1" applyProtection="1">
      <alignment vertical="top"/>
    </xf>
    <xf numFmtId="0" fontId="2" fillId="0" borderId="3" xfId="5" applyNumberFormat="1" applyFont="1" applyFill="1" applyBorder="1" applyAlignment="1" applyProtection="1">
      <alignment horizontal="right" vertical="top"/>
    </xf>
    <xf numFmtId="0" fontId="2" fillId="0" borderId="7" xfId="5" applyNumberFormat="1" applyFont="1" applyFill="1" applyBorder="1" applyAlignment="1" applyProtection="1">
      <alignment vertical="top"/>
    </xf>
    <xf numFmtId="0" fontId="2" fillId="0" borderId="9" xfId="5" applyNumberFormat="1" applyFont="1" applyFill="1" applyBorder="1" applyAlignment="1" applyProtection="1">
      <alignment vertical="top"/>
    </xf>
    <xf numFmtId="0" fontId="11" fillId="0" borderId="3" xfId="5" applyNumberFormat="1" applyFont="1" applyFill="1" applyBorder="1" applyAlignment="1" applyProtection="1">
      <alignment vertical="top"/>
    </xf>
    <xf numFmtId="0" fontId="6" fillId="0" borderId="3" xfId="5" applyNumberFormat="1" applyFont="1" applyFill="1" applyBorder="1" applyAlignment="1" applyProtection="1">
      <alignment horizontal="right" vertical="top"/>
    </xf>
    <xf numFmtId="0" fontId="2" fillId="0" borderId="6" xfId="5" applyNumberFormat="1" applyFont="1" applyFill="1" applyBorder="1" applyAlignment="1" applyProtection="1">
      <alignment vertical="top"/>
    </xf>
    <xf numFmtId="0" fontId="6" fillId="0" borderId="2" xfId="5" applyNumberFormat="1" applyFont="1" applyFill="1" applyBorder="1" applyAlignment="1" applyProtection="1">
      <alignment horizontal="centerContinuous" vertical="top"/>
    </xf>
    <xf numFmtId="0" fontId="2" fillId="0" borderId="3" xfId="5" applyNumberFormat="1" applyFont="1" applyFill="1" applyBorder="1" applyAlignment="1" applyProtection="1">
      <alignment vertical="top" wrapText="1"/>
    </xf>
    <xf numFmtId="0" fontId="8" fillId="0" borderId="0" xfId="5" applyNumberFormat="1" applyFont="1" applyFill="1" applyBorder="1" applyAlignment="1" applyProtection="1">
      <alignment vertical="top"/>
    </xf>
    <xf numFmtId="0" fontId="2" fillId="0" borderId="4" xfId="5" applyNumberFormat="1" applyFont="1" applyFill="1" applyBorder="1" applyAlignment="1" applyProtection="1">
      <alignment vertical="top" wrapText="1"/>
    </xf>
    <xf numFmtId="0" fontId="2" fillId="0" borderId="14" xfId="5" applyNumberFormat="1" applyFont="1" applyFill="1" applyBorder="1" applyAlignment="1" applyProtection="1">
      <alignment vertical="top" wrapText="1"/>
    </xf>
    <xf numFmtId="0" fontId="8" fillId="0" borderId="2" xfId="5" applyNumberFormat="1" applyFont="1" applyBorder="1"/>
    <xf numFmtId="0" fontId="8" fillId="0" borderId="5" xfId="5" applyFont="1" applyBorder="1"/>
    <xf numFmtId="0" fontId="8" fillId="0" borderId="11" xfId="5" applyFont="1" applyBorder="1"/>
    <xf numFmtId="0" fontId="8" fillId="0" borderId="15" xfId="5" applyFont="1" applyBorder="1"/>
    <xf numFmtId="0" fontId="18" fillId="0" borderId="5" xfId="5" applyFont="1" applyBorder="1"/>
    <xf numFmtId="0" fontId="8" fillId="0" borderId="8" xfId="5" applyFont="1" applyBorder="1" applyAlignment="1"/>
    <xf numFmtId="0" fontId="8" fillId="0" borderId="10" xfId="5" applyFont="1" applyBorder="1" applyAlignment="1"/>
    <xf numFmtId="0" fontId="8" fillId="0" borderId="11" xfId="5" applyFont="1" applyBorder="1" applyAlignment="1">
      <alignment horizontal="right"/>
    </xf>
    <xf numFmtId="0" fontId="19" fillId="0" borderId="0" xfId="5" applyNumberFormat="1" applyFont="1" applyFill="1" applyBorder="1" applyAlignment="1" applyProtection="1">
      <alignment vertical="top"/>
    </xf>
    <xf numFmtId="0" fontId="20" fillId="0" borderId="0" xfId="5" applyNumberFormat="1" applyFont="1" applyFill="1" applyBorder="1" applyAlignment="1" applyProtection="1">
      <alignment vertical="top"/>
    </xf>
    <xf numFmtId="0" fontId="21" fillId="0" borderId="0" xfId="5" applyNumberFormat="1" applyFont="1" applyFill="1" applyBorder="1" applyAlignment="1" applyProtection="1">
      <alignment vertical="top"/>
    </xf>
    <xf numFmtId="0" fontId="21" fillId="0" borderId="0" xfId="5" applyFont="1"/>
    <xf numFmtId="0" fontId="21" fillId="0" borderId="2" xfId="5" applyNumberFormat="1" applyFont="1" applyFill="1" applyBorder="1" applyAlignment="1" applyProtection="1">
      <alignment vertical="top"/>
    </xf>
    <xf numFmtId="0" fontId="21" fillId="0" borderId="2" xfId="5" applyNumberFormat="1" applyFont="1" applyFill="1" applyBorder="1" applyAlignment="1" applyProtection="1">
      <alignment vertical="top" wrapText="1"/>
    </xf>
    <xf numFmtId="0" fontId="22" fillId="0" borderId="1" xfId="5" applyNumberFormat="1" applyFont="1" applyFill="1" applyBorder="1" applyAlignment="1" applyProtection="1">
      <alignment vertical="top"/>
    </xf>
    <xf numFmtId="0" fontId="21" fillId="0" borderId="0" xfId="5" applyFont="1" applyBorder="1"/>
    <xf numFmtId="0" fontId="21" fillId="0" borderId="1" xfId="5" applyNumberFormat="1" applyFont="1" applyFill="1" applyBorder="1" applyAlignment="1" applyProtection="1">
      <alignment vertical="top"/>
    </xf>
    <xf numFmtId="0" fontId="21" fillId="0" borderId="3" xfId="5" applyNumberFormat="1" applyFont="1" applyFill="1" applyBorder="1" applyAlignment="1" applyProtection="1">
      <alignment vertical="top"/>
    </xf>
    <xf numFmtId="0" fontId="21" fillId="0" borderId="3" xfId="5" applyNumberFormat="1" applyFont="1" applyFill="1" applyBorder="1" applyAlignment="1" applyProtection="1">
      <alignment horizontal="right" vertical="top" wrapText="1"/>
    </xf>
    <xf numFmtId="0" fontId="21" fillId="0" borderId="3" xfId="5" applyNumberFormat="1" applyFont="1" applyFill="1" applyBorder="1" applyAlignment="1" applyProtection="1">
      <alignment vertical="top" wrapText="1"/>
    </xf>
    <xf numFmtId="9" fontId="21" fillId="0" borderId="3" xfId="5" applyNumberFormat="1" applyFont="1" applyFill="1" applyBorder="1" applyAlignment="1" applyProtection="1">
      <alignment vertical="top"/>
    </xf>
    <xf numFmtId="0" fontId="21" fillId="0" borderId="3" xfId="5" applyNumberFormat="1" applyFont="1" applyFill="1" applyBorder="1" applyAlignment="1" applyProtection="1">
      <alignment horizontal="right" vertical="top"/>
    </xf>
    <xf numFmtId="0" fontId="22" fillId="0" borderId="3" xfId="5" applyNumberFormat="1" applyFont="1" applyFill="1" applyBorder="1" applyAlignment="1" applyProtection="1">
      <alignment vertical="top"/>
    </xf>
    <xf numFmtId="0" fontId="21" fillId="0" borderId="4" xfId="5" applyNumberFormat="1" applyFont="1" applyFill="1" applyBorder="1" applyAlignment="1" applyProtection="1">
      <alignment vertical="top"/>
    </xf>
    <xf numFmtId="0" fontId="21" fillId="0" borderId="13" xfId="5" applyFont="1" applyBorder="1"/>
    <xf numFmtId="9" fontId="21" fillId="0" borderId="4" xfId="5" applyNumberFormat="1" applyFont="1" applyFill="1" applyBorder="1" applyAlignment="1" applyProtection="1">
      <alignment vertical="top"/>
    </xf>
    <xf numFmtId="0" fontId="23" fillId="0" borderId="0" xfId="5" applyNumberFormat="1" applyFont="1" applyFill="1" applyBorder="1" applyAlignment="1" applyProtection="1">
      <alignment vertical="top"/>
    </xf>
    <xf numFmtId="0" fontId="24" fillId="0" borderId="0" xfId="5" applyNumberFormat="1" applyFont="1" applyFill="1" applyBorder="1" applyAlignment="1" applyProtection="1">
      <alignment vertical="top"/>
    </xf>
    <xf numFmtId="0" fontId="6" fillId="0" borderId="2" xfId="5" applyNumberFormat="1" applyFont="1" applyFill="1" applyBorder="1" applyAlignment="1" applyProtection="1">
      <alignment vertical="top"/>
    </xf>
    <xf numFmtId="0" fontId="6" fillId="0" borderId="4" xfId="5" applyNumberFormat="1" applyFont="1" applyFill="1" applyBorder="1" applyAlignment="1" applyProtection="1">
      <alignment vertical="top"/>
    </xf>
    <xf numFmtId="0" fontId="2" fillId="0" borderId="10" xfId="5" applyNumberFormat="1" applyFont="1" applyFill="1" applyBorder="1" applyAlignment="1" applyProtection="1">
      <alignment vertical="top"/>
    </xf>
    <xf numFmtId="0" fontId="2" fillId="0" borderId="15" xfId="5" applyNumberFormat="1" applyFont="1" applyFill="1" applyBorder="1" applyAlignment="1" applyProtection="1">
      <alignment vertical="top" wrapText="1"/>
    </xf>
    <xf numFmtId="0" fontId="2" fillId="0" borderId="10" xfId="5" applyNumberFormat="1" applyFont="1" applyFill="1" applyBorder="1" applyAlignment="1" applyProtection="1">
      <alignment vertical="top" wrapText="1"/>
    </xf>
    <xf numFmtId="0" fontId="2" fillId="0" borderId="8" xfId="5" applyNumberFormat="1" applyFont="1" applyFill="1" applyBorder="1" applyAlignment="1" applyProtection="1">
      <alignment vertical="top"/>
    </xf>
    <xf numFmtId="0" fontId="6" fillId="0" borderId="9" xfId="5" applyNumberFormat="1" applyFont="1" applyFill="1" applyBorder="1" applyAlignment="1" applyProtection="1">
      <alignment vertical="top"/>
    </xf>
    <xf numFmtId="0" fontId="25" fillId="0" borderId="0" xfId="5" applyNumberFormat="1" applyFont="1" applyFill="1" applyBorder="1" applyAlignment="1" applyProtection="1">
      <alignment vertical="top"/>
    </xf>
    <xf numFmtId="0" fontId="14" fillId="0" borderId="0" xfId="6" applyFont="1"/>
    <xf numFmtId="0" fontId="6" fillId="0" borderId="0" xfId="6"/>
    <xf numFmtId="164" fontId="6" fillId="0" borderId="0" xfId="6" applyNumberFormat="1"/>
    <xf numFmtId="2" fontId="6" fillId="0" borderId="0" xfId="6" applyNumberFormat="1"/>
    <xf numFmtId="2" fontId="26" fillId="0" borderId="0" xfId="6" applyNumberFormat="1" applyFont="1"/>
    <xf numFmtId="0" fontId="15" fillId="0" borderId="0" xfId="6" applyNumberFormat="1" applyFont="1" applyFill="1" applyBorder="1" applyAlignment="1" applyProtection="1">
      <alignment vertical="top"/>
    </xf>
    <xf numFmtId="164" fontId="15" fillId="0" borderId="0" xfId="6" applyNumberFormat="1" applyFont="1" applyFill="1" applyBorder="1" applyAlignment="1" applyProtection="1">
      <alignment vertical="top"/>
    </xf>
    <xf numFmtId="0" fontId="15" fillId="0" borderId="0" xfId="6" applyNumberFormat="1" applyFont="1" applyFill="1" applyBorder="1" applyAlignment="1" applyProtection="1">
      <alignment horizontal="right" vertical="top"/>
    </xf>
    <xf numFmtId="2" fontId="15" fillId="0" borderId="0" xfId="6" applyNumberFormat="1" applyFont="1" applyFill="1" applyBorder="1" applyAlignment="1" applyProtection="1">
      <alignment vertical="top"/>
    </xf>
    <xf numFmtId="0" fontId="16" fillId="0" borderId="0" xfId="6" applyFont="1"/>
    <xf numFmtId="164" fontId="16" fillId="0" borderId="0" xfId="6" applyNumberFormat="1" applyFont="1"/>
    <xf numFmtId="2" fontId="16" fillId="0" borderId="0" xfId="6" applyNumberFormat="1" applyFont="1"/>
    <xf numFmtId="2" fontId="27" fillId="0" borderId="0" xfId="6" applyNumberFormat="1" applyFont="1" applyFill="1" applyBorder="1" applyAlignment="1" applyProtection="1">
      <alignment vertical="top"/>
    </xf>
    <xf numFmtId="0" fontId="15" fillId="0" borderId="0" xfId="6" quotePrefix="1" applyNumberFormat="1" applyFont="1" applyFill="1" applyBorder="1" applyAlignment="1" applyProtection="1">
      <alignment horizontal="right" vertical="top"/>
    </xf>
    <xf numFmtId="0" fontId="6" fillId="0" borderId="16" xfId="6" applyBorder="1" applyAlignment="1">
      <alignment wrapText="1"/>
    </xf>
    <xf numFmtId="0" fontId="6" fillId="0" borderId="0" xfId="6" applyBorder="1" applyAlignment="1">
      <alignment wrapText="1"/>
    </xf>
    <xf numFmtId="0" fontId="6" fillId="0" borderId="17" xfId="6" applyBorder="1" applyAlignment="1">
      <alignment wrapText="1"/>
    </xf>
    <xf numFmtId="0" fontId="6" fillId="0" borderId="18" xfId="6" applyBorder="1"/>
    <xf numFmtId="0" fontId="6" fillId="0" borderId="16" xfId="6" applyBorder="1"/>
    <xf numFmtId="0" fontId="6" fillId="0" borderId="0" xfId="6" applyBorder="1"/>
    <xf numFmtId="0" fontId="6" fillId="0" borderId="17" xfId="6" applyBorder="1"/>
    <xf numFmtId="164" fontId="6" fillId="0" borderId="18" xfId="6" applyNumberFormat="1" applyBorder="1"/>
    <xf numFmtId="0" fontId="6" fillId="0" borderId="0" xfId="6" applyFill="1" applyBorder="1"/>
    <xf numFmtId="164" fontId="6" fillId="0" borderId="19" xfId="6" applyNumberFormat="1" applyBorder="1"/>
    <xf numFmtId="0" fontId="6" fillId="0" borderId="20" xfId="6" applyBorder="1"/>
    <xf numFmtId="0" fontId="6" fillId="0" borderId="11" xfId="6" applyBorder="1"/>
    <xf numFmtId="0" fontId="6" fillId="0" borderId="21" xfId="6" applyBorder="1"/>
    <xf numFmtId="164" fontId="6" fillId="0" borderId="22" xfId="6" applyNumberFormat="1" applyBorder="1"/>
    <xf numFmtId="0" fontId="6" fillId="0" borderId="23" xfId="6" applyBorder="1"/>
    <xf numFmtId="0" fontId="6" fillId="0" borderId="24" xfId="6" applyBorder="1"/>
    <xf numFmtId="0" fontId="6" fillId="0" borderId="25" xfId="6" applyBorder="1"/>
    <xf numFmtId="0" fontId="6" fillId="0" borderId="0" xfId="6" applyBorder="1" applyAlignment="1">
      <alignment horizontal="left"/>
    </xf>
    <xf numFmtId="0" fontId="6" fillId="0" borderId="0" xfId="6" applyBorder="1" applyAlignment="1">
      <alignment horizontal="center"/>
    </xf>
    <xf numFmtId="0" fontId="6" fillId="0" borderId="0" xfId="6" applyFill="1" applyBorder="1" applyAlignment="1">
      <alignment wrapText="1"/>
    </xf>
    <xf numFmtId="164" fontId="6" fillId="0" borderId="0" xfId="6" applyNumberFormat="1" applyBorder="1"/>
    <xf numFmtId="164" fontId="6" fillId="0" borderId="0" xfId="6" applyNumberFormat="1" applyBorder="1" applyAlignment="1">
      <alignment horizontal="right"/>
    </xf>
    <xf numFmtId="0" fontId="6" fillId="0" borderId="0" xfId="6" applyBorder="1" applyAlignment="1">
      <alignment horizontal="right"/>
    </xf>
    <xf numFmtId="0" fontId="6" fillId="0" borderId="0" xfId="6" applyFill="1" applyBorder="1" applyAlignment="1">
      <alignment horizontal="right"/>
    </xf>
    <xf numFmtId="0" fontId="6" fillId="0" borderId="0" xfId="6" applyFont="1"/>
    <xf numFmtId="0" fontId="6" fillId="0" borderId="0" xfId="6" applyFont="1" applyBorder="1" applyAlignment="1">
      <alignment wrapText="1"/>
    </xf>
    <xf numFmtId="0" fontId="28" fillId="0" borderId="0" xfId="6" applyNumberFormat="1" applyFont="1" applyFill="1" applyBorder="1" applyAlignment="1" applyProtection="1">
      <alignment vertical="top"/>
    </xf>
    <xf numFmtId="164" fontId="28" fillId="0" borderId="0" xfId="6" applyNumberFormat="1" applyFont="1" applyFill="1" applyBorder="1" applyAlignment="1" applyProtection="1">
      <alignment vertical="top"/>
    </xf>
    <xf numFmtId="164" fontId="29" fillId="0" borderId="0" xfId="6" applyNumberFormat="1" applyFont="1"/>
    <xf numFmtId="2" fontId="29" fillId="0" borderId="0" xfId="6" applyNumberFormat="1" applyFont="1"/>
    <xf numFmtId="0" fontId="30" fillId="0" borderId="0" xfId="0" applyNumberFormat="1" applyFont="1" applyFill="1" applyBorder="1" applyAlignment="1" applyProtection="1">
      <alignment vertical="top"/>
    </xf>
    <xf numFmtId="0" fontId="3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0" fontId="33" fillId="0" borderId="0" xfId="0" applyNumberFormat="1" applyFont="1" applyFill="1" applyBorder="1" applyAlignment="1" applyProtection="1">
      <alignment vertical="top"/>
    </xf>
    <xf numFmtId="0" fontId="33" fillId="0" borderId="2" xfId="0" applyNumberFormat="1" applyFont="1" applyFill="1" applyBorder="1" applyAlignment="1" applyProtection="1">
      <alignment vertical="top" wrapText="1"/>
    </xf>
    <xf numFmtId="0" fontId="33" fillId="0" borderId="2" xfId="0" applyNumberFormat="1" applyFont="1" applyFill="1" applyBorder="1" applyAlignment="1" applyProtection="1">
      <alignment horizontal="centerContinuous" vertical="top" wrapText="1"/>
    </xf>
    <xf numFmtId="0" fontId="33" fillId="0" borderId="2" xfId="0" applyNumberFormat="1" applyFont="1" applyFill="1" applyBorder="1" applyAlignment="1" applyProtection="1">
      <alignment horizontal="centerContinuous" vertical="top"/>
    </xf>
    <xf numFmtId="0" fontId="33" fillId="0" borderId="4" xfId="0" applyNumberFormat="1" applyFont="1" applyFill="1" applyBorder="1" applyAlignment="1" applyProtection="1">
      <alignment vertical="top" wrapText="1"/>
    </xf>
    <xf numFmtId="0" fontId="33" fillId="0" borderId="2" xfId="0" applyNumberFormat="1" applyFont="1" applyFill="1" applyBorder="1" applyAlignment="1" applyProtection="1">
      <alignment vertical="top"/>
    </xf>
    <xf numFmtId="0" fontId="33" fillId="0" borderId="1" xfId="0" applyNumberFormat="1" applyFont="1" applyFill="1" applyBorder="1" applyAlignment="1" applyProtection="1">
      <alignment vertical="top"/>
    </xf>
    <xf numFmtId="0" fontId="33" fillId="0" borderId="3" xfId="0" applyNumberFormat="1" applyFont="1" applyFill="1" applyBorder="1" applyAlignment="1" applyProtection="1">
      <alignment vertical="top"/>
    </xf>
    <xf numFmtId="2" fontId="32" fillId="0" borderId="0" xfId="0" applyNumberFormat="1" applyFont="1" applyFill="1" applyBorder="1" applyAlignment="1" applyProtection="1">
      <alignment vertical="top"/>
    </xf>
    <xf numFmtId="0" fontId="25" fillId="0" borderId="0" xfId="6" applyFont="1"/>
    <xf numFmtId="0" fontId="23" fillId="0" borderId="0" xfId="0" applyNumberFormat="1" applyFont="1" applyFill="1" applyBorder="1" applyAlignment="1" applyProtection="1">
      <alignment vertical="top"/>
    </xf>
    <xf numFmtId="0" fontId="0" fillId="0" borderId="2" xfId="0" applyNumberFormat="1" applyFill="1" applyBorder="1" applyAlignment="1" applyProtection="1">
      <alignment vertical="top"/>
    </xf>
    <xf numFmtId="0" fontId="10" fillId="0" borderId="2" xfId="0" applyNumberFormat="1" applyFont="1" applyFill="1" applyBorder="1" applyAlignment="1" applyProtection="1">
      <alignment vertical="top"/>
    </xf>
    <xf numFmtId="0" fontId="6" fillId="0" borderId="0" xfId="5" applyAlignment="1"/>
    <xf numFmtId="0" fontId="6" fillId="0" borderId="0" xfId="2" applyFill="1"/>
    <xf numFmtId="0" fontId="6" fillId="0" borderId="0" xfId="2" applyFill="1" applyAlignment="1">
      <alignment wrapText="1"/>
    </xf>
    <xf numFmtId="0" fontId="6" fillId="0" borderId="0" xfId="4"/>
    <xf numFmtId="0" fontId="14" fillId="0" borderId="0" xfId="2" applyFont="1" applyFill="1"/>
    <xf numFmtId="0" fontId="14" fillId="0" borderId="2" xfId="2" applyFont="1" applyFill="1" applyBorder="1" applyAlignment="1">
      <alignment horizontal="center"/>
    </xf>
    <xf numFmtId="0" fontId="14" fillId="0" borderId="2" xfId="2" applyFont="1" applyFill="1" applyBorder="1" applyAlignment="1">
      <alignment horizontal="center" wrapText="1"/>
    </xf>
    <xf numFmtId="0" fontId="14" fillId="0" borderId="2" xfId="2" applyFont="1" applyFill="1" applyBorder="1" applyAlignment="1">
      <alignment wrapText="1"/>
    </xf>
    <xf numFmtId="0" fontId="14" fillId="0" borderId="0" xfId="4" applyFont="1"/>
    <xf numFmtId="0" fontId="16" fillId="0" borderId="2" xfId="2" applyFont="1" applyFill="1" applyBorder="1" applyAlignment="1">
      <alignment horizontal="center"/>
    </xf>
    <xf numFmtId="0" fontId="16" fillId="0" borderId="2" xfId="4" applyFont="1" applyBorder="1" applyAlignment="1">
      <alignment horizontal="center"/>
    </xf>
    <xf numFmtId="0" fontId="16" fillId="0" borderId="2" xfId="2" applyFont="1" applyFill="1" applyBorder="1" applyAlignment="1">
      <alignment horizontal="center" wrapText="1"/>
    </xf>
    <xf numFmtId="0" fontId="6" fillId="0" borderId="0" xfId="4" applyAlignment="1">
      <alignment horizontal="center"/>
    </xf>
    <xf numFmtId="0" fontId="36" fillId="0" borderId="2" xfId="2" applyFont="1" applyFill="1" applyBorder="1" applyAlignment="1">
      <alignment horizontal="center" wrapText="1"/>
    </xf>
    <xf numFmtId="0" fontId="16" fillId="0" borderId="2" xfId="2" applyFont="1" applyFill="1" applyBorder="1" applyAlignment="1">
      <alignment horizontal="right"/>
    </xf>
    <xf numFmtId="0" fontId="16" fillId="0" borderId="2" xfId="2" applyFont="1" applyFill="1" applyBorder="1" applyAlignment="1">
      <alignment horizontal="left" wrapText="1"/>
    </xf>
    <xf numFmtId="49" fontId="16" fillId="0" borderId="2" xfId="2" applyNumberFormat="1" applyFont="1" applyFill="1" applyBorder="1" applyAlignment="1">
      <alignment horizontal="right"/>
    </xf>
    <xf numFmtId="0" fontId="16" fillId="0" borderId="2" xfId="4" applyFont="1" applyBorder="1" applyAlignment="1">
      <alignment horizontal="right"/>
    </xf>
    <xf numFmtId="0" fontId="36" fillId="0" borderId="2" xfId="4" applyFont="1" applyBorder="1"/>
    <xf numFmtId="0" fontId="16" fillId="0" borderId="2" xfId="4" applyFont="1" applyBorder="1" applyAlignment="1">
      <alignment horizontal="left" wrapText="1"/>
    </xf>
    <xf numFmtId="49" fontId="6" fillId="0" borderId="0" xfId="2" applyNumberFormat="1" applyFont="1" applyFill="1"/>
    <xf numFmtId="49" fontId="6" fillId="0" borderId="0" xfId="2" applyNumberFormat="1" applyFill="1"/>
    <xf numFmtId="0" fontId="6" fillId="0" borderId="0" xfId="2" applyNumberFormat="1" applyFill="1"/>
    <xf numFmtId="0" fontId="36" fillId="0" borderId="7" xfId="2" applyFont="1" applyFill="1" applyBorder="1" applyAlignment="1">
      <alignment horizontal="center" wrapText="1"/>
    </xf>
    <xf numFmtId="0" fontId="6" fillId="0" borderId="0" xfId="2" applyNumberFormat="1" applyFont="1" applyFill="1"/>
    <xf numFmtId="0" fontId="6" fillId="0" borderId="0" xfId="6" applyFont="1" applyAlignment="1">
      <alignment wrapText="1"/>
    </xf>
    <xf numFmtId="0" fontId="6" fillId="0" borderId="0" xfId="5" applyFont="1"/>
    <xf numFmtId="0" fontId="0" fillId="0" borderId="0" xfId="0" applyNumberFormat="1" applyFill="1" applyBorder="1" applyAlignment="1" applyProtection="1">
      <alignment vertical="top" wrapText="1"/>
    </xf>
    <xf numFmtId="0" fontId="26" fillId="0" borderId="0" xfId="5" applyNumberFormat="1" applyFont="1" applyFill="1" applyBorder="1" applyAlignment="1" applyProtection="1">
      <alignment vertical="top" wrapText="1"/>
    </xf>
    <xf numFmtId="0" fontId="26" fillId="0" borderId="0" xfId="5" applyNumberFormat="1" applyFont="1" applyFill="1" applyBorder="1" applyAlignment="1" applyProtection="1">
      <alignment vertical="top"/>
    </xf>
    <xf numFmtId="0" fontId="16" fillId="0" borderId="3" xfId="5" applyNumberFormat="1" applyFont="1" applyFill="1" applyBorder="1" applyAlignment="1" applyProtection="1">
      <alignment horizontal="right" vertical="top"/>
    </xf>
    <xf numFmtId="2" fontId="6" fillId="0" borderId="0" xfId="5" applyNumberFormat="1"/>
    <xf numFmtId="0" fontId="2" fillId="0" borderId="0" xfId="5" applyNumberFormat="1" applyFont="1" applyFill="1" applyBorder="1" applyAlignment="1" applyProtection="1">
      <alignment horizontal="centerContinuous" vertical="top"/>
    </xf>
    <xf numFmtId="0" fontId="2" fillId="0" borderId="0" xfId="5" applyNumberFormat="1" applyFont="1" applyFill="1" applyBorder="1" applyAlignment="1" applyProtection="1">
      <alignment vertical="top" wrapText="1"/>
    </xf>
    <xf numFmtId="0" fontId="2" fillId="0" borderId="0" xfId="5" applyNumberFormat="1" applyFont="1" applyFill="1" applyBorder="1" applyAlignment="1" applyProtection="1">
      <alignment vertical="top"/>
    </xf>
    <xf numFmtId="0" fontId="1" fillId="0" borderId="0" xfId="3" applyNumberFormat="1" applyFill="1" applyBorder="1" applyAlignment="1" applyProtection="1">
      <alignment vertical="top"/>
    </xf>
    <xf numFmtId="0" fontId="1" fillId="0" borderId="0" xfId="3" applyNumberFormat="1" applyFont="1" applyFill="1" applyBorder="1" applyAlignment="1" applyProtection="1">
      <alignment vertical="top"/>
    </xf>
    <xf numFmtId="0" fontId="10" fillId="0" borderId="0" xfId="3" applyNumberFormat="1" applyFont="1" applyFill="1" applyBorder="1" applyAlignment="1" applyProtection="1">
      <alignment vertical="top"/>
    </xf>
    <xf numFmtId="0" fontId="1" fillId="0" borderId="0" xfId="3" applyNumberFormat="1" applyFill="1" applyBorder="1" applyAlignment="1" applyProtection="1">
      <alignment vertical="top" wrapText="1"/>
    </xf>
    <xf numFmtId="164" fontId="1" fillId="0" borderId="0" xfId="3" applyNumberFormat="1" applyFont="1" applyFill="1" applyBorder="1" applyAlignment="1" applyProtection="1">
      <alignment vertical="top"/>
    </xf>
    <xf numFmtId="0" fontId="1" fillId="0" borderId="0" xfId="3" applyNumberFormat="1" applyFill="1" applyBorder="1" applyAlignment="1" applyProtection="1">
      <alignment horizontal="right" vertical="top"/>
    </xf>
    <xf numFmtId="0" fontId="1" fillId="0" borderId="0" xfId="3" applyNumberFormat="1" applyFill="1" applyBorder="1" applyAlignment="1" applyProtection="1">
      <alignment horizontal="center" vertical="top"/>
    </xf>
    <xf numFmtId="9" fontId="1" fillId="0" borderId="0" xfId="3" applyNumberFormat="1" applyFont="1" applyFill="1" applyBorder="1" applyAlignment="1" applyProtection="1">
      <alignment horizontal="center" vertical="top"/>
    </xf>
    <xf numFmtId="0" fontId="33" fillId="0" borderId="0" xfId="3" applyNumberFormat="1" applyFont="1" applyFill="1" applyBorder="1" applyAlignment="1" applyProtection="1">
      <alignment vertical="top"/>
    </xf>
    <xf numFmtId="0" fontId="1" fillId="0" borderId="0" xfId="3" applyNumberFormat="1" applyFont="1" applyFill="1" applyBorder="1" applyAlignment="1" applyProtection="1">
      <alignment horizontal="center" vertical="top"/>
    </xf>
    <xf numFmtId="2" fontId="1" fillId="0" borderId="0" xfId="3" applyNumberFormat="1" applyFont="1" applyFill="1" applyBorder="1" applyAlignment="1" applyProtection="1">
      <alignment horizontal="center" vertical="top"/>
    </xf>
    <xf numFmtId="2" fontId="1" fillId="0" borderId="0" xfId="3" applyNumberFormat="1" applyFill="1" applyBorder="1" applyAlignment="1" applyProtection="1">
      <alignment horizontal="center" vertical="top"/>
    </xf>
    <xf numFmtId="2" fontId="1" fillId="0" borderId="0" xfId="3" applyNumberFormat="1" applyFont="1" applyFill="1" applyBorder="1" applyAlignment="1" applyProtection="1">
      <alignment vertical="top"/>
    </xf>
    <xf numFmtId="0" fontId="1" fillId="0" borderId="12" xfId="3" applyNumberFormat="1" applyFill="1" applyBorder="1" applyAlignment="1" applyProtection="1">
      <alignment vertical="top"/>
    </xf>
    <xf numFmtId="0" fontId="1" fillId="0" borderId="12" xfId="3" applyNumberFormat="1" applyFont="1" applyFill="1" applyBorder="1" applyAlignment="1" applyProtection="1">
      <alignment vertical="top"/>
    </xf>
    <xf numFmtId="2" fontId="1" fillId="0" borderId="12" xfId="3" applyNumberFormat="1" applyFont="1" applyFill="1" applyBorder="1" applyAlignment="1" applyProtection="1">
      <alignment vertical="top"/>
    </xf>
    <xf numFmtId="49" fontId="1" fillId="0" borderId="0" xfId="3" applyNumberFormat="1" applyFill="1" applyBorder="1" applyAlignment="1" applyProtection="1">
      <alignment vertical="top"/>
    </xf>
    <xf numFmtId="0" fontId="1" fillId="0" borderId="13" xfId="3" applyNumberFormat="1" applyFont="1" applyFill="1" applyBorder="1" applyAlignment="1" applyProtection="1">
      <alignment vertical="top"/>
    </xf>
    <xf numFmtId="0" fontId="1" fillId="0" borderId="13" xfId="3" applyNumberFormat="1" applyFill="1" applyBorder="1" applyAlignment="1" applyProtection="1">
      <alignment vertical="top"/>
    </xf>
    <xf numFmtId="2" fontId="1" fillId="0" borderId="13" xfId="3" applyNumberFormat="1" applyFont="1" applyFill="1" applyBorder="1" applyAlignment="1" applyProtection="1">
      <alignment vertical="top"/>
    </xf>
    <xf numFmtId="0" fontId="40" fillId="0" borderId="0" xfId="3" applyNumberFormat="1" applyFont="1" applyFill="1" applyBorder="1" applyAlignment="1" applyProtection="1">
      <alignment vertical="top"/>
    </xf>
    <xf numFmtId="0" fontId="1" fillId="0" borderId="0" xfId="3" applyNumberFormat="1" applyFont="1" applyFill="1" applyBorder="1" applyAlignment="1" applyProtection="1">
      <alignment horizontal="right" vertical="top"/>
    </xf>
    <xf numFmtId="49" fontId="1" fillId="0" borderId="0" xfId="3" applyNumberFormat="1" applyFill="1" applyBorder="1" applyAlignment="1" applyProtection="1">
      <alignment horizontal="right" vertical="top"/>
    </xf>
    <xf numFmtId="9" fontId="1" fillId="0" borderId="0" xfId="3" applyNumberFormat="1" applyFont="1" applyFill="1" applyBorder="1" applyAlignment="1" applyProtection="1">
      <alignment vertical="top"/>
    </xf>
    <xf numFmtId="0" fontId="10" fillId="0" borderId="12" xfId="3" applyNumberFormat="1" applyFont="1" applyFill="1" applyBorder="1" applyAlignment="1" applyProtection="1">
      <alignment vertical="top"/>
    </xf>
    <xf numFmtId="9" fontId="10" fillId="0" borderId="0" xfId="3" applyNumberFormat="1" applyFont="1" applyFill="1" applyBorder="1" applyAlignment="1" applyProtection="1">
      <alignment vertical="top"/>
    </xf>
    <xf numFmtId="0" fontId="41" fillId="0" borderId="0" xfId="6" applyFont="1"/>
    <xf numFmtId="0" fontId="6" fillId="2" borderId="0" xfId="6" applyFont="1" applyFill="1"/>
    <xf numFmtId="0" fontId="6" fillId="2" borderId="0" xfId="6" applyFill="1"/>
    <xf numFmtId="0" fontId="15" fillId="2" borderId="0" xfId="6" applyNumberFormat="1" applyFont="1" applyFill="1" applyBorder="1" applyAlignment="1" applyProtection="1">
      <alignment vertical="top"/>
    </xf>
    <xf numFmtId="0" fontId="14" fillId="3" borderId="0" xfId="7" applyFont="1" applyFill="1"/>
    <xf numFmtId="0" fontId="42" fillId="3" borderId="0" xfId="7" applyFill="1"/>
    <xf numFmtId="0" fontId="42" fillId="0" borderId="0" xfId="7"/>
    <xf numFmtId="0" fontId="14" fillId="0" borderId="0" xfId="7" applyFont="1"/>
    <xf numFmtId="0" fontId="14" fillId="0" borderId="0" xfId="7" applyFont="1" applyAlignment="1">
      <alignment horizontal="center"/>
    </xf>
    <xf numFmtId="0" fontId="42" fillId="0" borderId="0" xfId="7" applyAlignment="1">
      <alignment horizontal="center"/>
    </xf>
    <xf numFmtId="0" fontId="42" fillId="4" borderId="2" xfId="7" applyFill="1" applyBorder="1"/>
    <xf numFmtId="0" fontId="43" fillId="3" borderId="0" xfId="7" applyFont="1" applyFill="1"/>
    <xf numFmtId="0" fontId="42" fillId="0" borderId="0" xfId="7" applyFill="1"/>
    <xf numFmtId="0" fontId="44" fillId="0" borderId="0" xfId="7" applyFont="1" applyFill="1"/>
    <xf numFmtId="0" fontId="44" fillId="0" borderId="0" xfId="7" applyFont="1"/>
    <xf numFmtId="0" fontId="43" fillId="0" borderId="0" xfId="7" applyFont="1" applyAlignment="1">
      <alignment horizontal="center"/>
    </xf>
    <xf numFmtId="0" fontId="42" fillId="0" borderId="0" xfId="7" applyBorder="1"/>
    <xf numFmtId="0" fontId="43" fillId="0" borderId="13" xfId="7" applyFont="1" applyBorder="1"/>
    <xf numFmtId="0" fontId="42" fillId="0" borderId="13" xfId="7" applyBorder="1" applyAlignment="1">
      <alignment horizontal="center"/>
    </xf>
    <xf numFmtId="0" fontId="42" fillId="4" borderId="2" xfId="7" applyFill="1" applyBorder="1" applyAlignment="1">
      <alignment horizontal="right"/>
    </xf>
    <xf numFmtId="0" fontId="16" fillId="4" borderId="2" xfId="7" applyFont="1" applyFill="1" applyBorder="1" applyAlignment="1">
      <alignment horizontal="right"/>
    </xf>
    <xf numFmtId="0" fontId="42" fillId="0" borderId="0" xfId="7" applyFont="1"/>
    <xf numFmtId="0" fontId="36" fillId="0" borderId="0" xfId="7" applyFont="1"/>
    <xf numFmtId="0" fontId="43" fillId="0" borderId="0" xfId="7" applyFont="1" applyFill="1"/>
    <xf numFmtId="165" fontId="42" fillId="4" borderId="0" xfId="7" applyNumberFormat="1" applyFill="1" applyBorder="1" applyAlignment="1">
      <alignment horizontal="left"/>
    </xf>
    <xf numFmtId="0" fontId="42" fillId="4" borderId="0" xfId="7" applyFill="1" applyBorder="1"/>
    <xf numFmtId="0" fontId="36" fillId="4" borderId="0" xfId="7" applyFont="1" applyFill="1" applyBorder="1"/>
    <xf numFmtId="49" fontId="42" fillId="4" borderId="0" xfId="7" applyNumberFormat="1" applyFill="1" applyBorder="1"/>
    <xf numFmtId="0" fontId="36" fillId="4" borderId="0" xfId="7" applyFont="1" applyFill="1"/>
    <xf numFmtId="0" fontId="42" fillId="4" borderId="0" xfId="7" applyFill="1"/>
    <xf numFmtId="0" fontId="46" fillId="0" borderId="0" xfId="7" applyFont="1" applyFill="1"/>
    <xf numFmtId="2" fontId="16" fillId="0" borderId="0" xfId="7" applyNumberFormat="1" applyFont="1" applyFill="1" applyBorder="1"/>
    <xf numFmtId="2" fontId="16" fillId="0" borderId="0" xfId="6" applyNumberFormat="1" applyFont="1" applyFill="1" applyBorder="1"/>
    <xf numFmtId="0" fontId="47" fillId="0" borderId="0" xfId="8" applyFont="1" applyFill="1"/>
    <xf numFmtId="0" fontId="6" fillId="4" borderId="0" xfId="8" applyFill="1"/>
    <xf numFmtId="0" fontId="6" fillId="0" borderId="0" xfId="8"/>
    <xf numFmtId="0" fontId="47" fillId="3" borderId="0" xfId="8" applyFont="1" applyFill="1"/>
    <xf numFmtId="0" fontId="6" fillId="3" borderId="0" xfId="8" applyFill="1"/>
    <xf numFmtId="0" fontId="6" fillId="0" borderId="0" xfId="8" applyFill="1"/>
    <xf numFmtId="0" fontId="47" fillId="0" borderId="0" xfId="8" applyFont="1" applyAlignment="1">
      <alignment horizontal="center"/>
    </xf>
    <xf numFmtId="0" fontId="6" fillId="0" borderId="0" xfId="8" applyBorder="1"/>
    <xf numFmtId="0" fontId="47" fillId="0" borderId="13" xfId="8" applyFont="1" applyBorder="1"/>
    <xf numFmtId="0" fontId="6" fillId="0" borderId="13" xfId="8" applyBorder="1" applyAlignment="1">
      <alignment horizontal="center"/>
    </xf>
    <xf numFmtId="0" fontId="6" fillId="4" borderId="2" xfId="8" applyFill="1" applyBorder="1"/>
    <xf numFmtId="0" fontId="6" fillId="4" borderId="0" xfId="8" applyFill="1" applyBorder="1"/>
    <xf numFmtId="0" fontId="47" fillId="0" borderId="0" xfId="8" applyFont="1" applyBorder="1"/>
    <xf numFmtId="0" fontId="6" fillId="4" borderId="2" xfId="8" applyFill="1" applyBorder="1" applyAlignment="1">
      <alignment horizontal="right"/>
    </xf>
    <xf numFmtId="0" fontId="6" fillId="0" borderId="0" xfId="8" applyAlignment="1">
      <alignment horizontal="right"/>
    </xf>
    <xf numFmtId="0" fontId="14" fillId="0" borderId="0" xfId="8" applyFont="1" applyFill="1"/>
    <xf numFmtId="0" fontId="16" fillId="4" borderId="0" xfId="8" applyFont="1" applyFill="1" applyBorder="1"/>
    <xf numFmtId="0" fontId="14" fillId="0" borderId="0" xfId="1" applyFont="1" applyFill="1"/>
    <xf numFmtId="0" fontId="42" fillId="4" borderId="0" xfId="1" applyFont="1" applyFill="1" applyBorder="1"/>
    <xf numFmtId="0" fontId="14" fillId="3" borderId="0" xfId="1" applyFont="1" applyFill="1"/>
    <xf numFmtId="0" fontId="43" fillId="3" borderId="0" xfId="1" applyFont="1" applyFill="1"/>
    <xf numFmtId="0" fontId="42" fillId="3" borderId="0" xfId="1" applyFill="1"/>
    <xf numFmtId="0" fontId="42" fillId="0" borderId="0" xfId="1"/>
    <xf numFmtId="0" fontId="42" fillId="0" borderId="0" xfId="1" applyFont="1" applyFill="1"/>
    <xf numFmtId="0" fontId="42" fillId="0" borderId="0" xfId="1" applyFill="1"/>
    <xf numFmtId="0" fontId="14" fillId="0" borderId="0" xfId="1" applyFont="1"/>
    <xf numFmtId="0" fontId="14" fillId="0" borderId="0" xfId="1" applyFont="1" applyAlignment="1">
      <alignment horizontal="center"/>
    </xf>
    <xf numFmtId="0" fontId="14" fillId="0" borderId="0" xfId="1" applyFont="1" applyBorder="1"/>
    <xf numFmtId="0" fontId="43" fillId="0" borderId="13" xfId="1" applyFont="1" applyBorder="1"/>
    <xf numFmtId="0" fontId="42" fillId="0" borderId="13" xfId="1" applyFont="1" applyBorder="1" applyAlignment="1">
      <alignment horizontal="center"/>
    </xf>
    <xf numFmtId="0" fontId="42" fillId="4" borderId="2" xfId="1" applyFill="1" applyBorder="1"/>
    <xf numFmtId="0" fontId="16" fillId="4" borderId="2" xfId="1" applyFont="1" applyFill="1" applyBorder="1" applyAlignment="1">
      <alignment horizontal="right"/>
    </xf>
    <xf numFmtId="0" fontId="6" fillId="4" borderId="2" xfId="8" applyFill="1" applyBorder="1" applyAlignment="1">
      <alignment horizontal="center"/>
    </xf>
    <xf numFmtId="0" fontId="16" fillId="4" borderId="2" xfId="8" applyFont="1" applyFill="1" applyBorder="1" applyAlignment="1">
      <alignment horizontal="center"/>
    </xf>
    <xf numFmtId="0" fontId="14" fillId="0" borderId="0" xfId="8" applyFont="1"/>
    <xf numFmtId="0" fontId="14" fillId="0" borderId="0" xfId="9" applyFont="1"/>
    <xf numFmtId="0" fontId="6" fillId="0" borderId="0" xfId="9"/>
    <xf numFmtId="0" fontId="6" fillId="0" borderId="0" xfId="9" applyAlignment="1">
      <alignment horizontal="center"/>
    </xf>
    <xf numFmtId="0" fontId="48" fillId="0" borderId="0" xfId="9" applyFont="1"/>
    <xf numFmtId="0" fontId="14" fillId="0" borderId="0" xfId="9" applyFont="1" applyAlignment="1">
      <alignment wrapText="1"/>
    </xf>
    <xf numFmtId="0" fontId="14" fillId="0" borderId="0" xfId="9" applyFont="1" applyAlignment="1">
      <alignment horizontal="center" wrapText="1"/>
    </xf>
    <xf numFmtId="2" fontId="6" fillId="0" borderId="0" xfId="9" applyNumberFormat="1"/>
    <xf numFmtId="0" fontId="0" fillId="5" borderId="0" xfId="0" applyFill="1" applyAlignment="1"/>
    <xf numFmtId="49" fontId="36" fillId="0" borderId="0" xfId="2" applyNumberFormat="1" applyFont="1" applyFill="1" applyAlignment="1">
      <alignment horizontal="center"/>
    </xf>
    <xf numFmtId="0" fontId="6" fillId="0" borderId="0" xfId="4" applyNumberFormat="1"/>
    <xf numFmtId="0" fontId="2" fillId="0" borderId="1" xfId="0" applyNumberFormat="1" applyFont="1" applyFill="1" applyBorder="1" applyAlignment="1" applyProtection="1">
      <alignment vertical="top" wrapText="1"/>
    </xf>
    <xf numFmtId="0" fontId="0" fillId="0" borderId="3" xfId="0" applyNumberFormat="1" applyFont="1" applyFill="1" applyBorder="1" applyAlignment="1" applyProtection="1">
      <alignment vertical="top"/>
    </xf>
    <xf numFmtId="0" fontId="0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horizontal="center" vertical="top"/>
    </xf>
    <xf numFmtId="0" fontId="2" fillId="0" borderId="11" xfId="0" applyNumberFormat="1" applyFont="1" applyFill="1" applyBorder="1" applyAlignment="1" applyProtection="1">
      <alignment horizontal="center" vertical="top"/>
    </xf>
    <xf numFmtId="0" fontId="2" fillId="0" borderId="15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6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0" fillId="0" borderId="14" xfId="0" applyNumberFormat="1" applyFont="1" applyFill="1" applyBorder="1" applyAlignment="1" applyProtection="1">
      <alignment vertical="top" wrapText="1"/>
    </xf>
    <xf numFmtId="0" fontId="0" fillId="0" borderId="10" xfId="0" applyNumberFormat="1" applyFont="1" applyFill="1" applyBorder="1" applyAlignment="1" applyProtection="1">
      <alignment vertical="top" wrapText="1"/>
    </xf>
    <xf numFmtId="0" fontId="0" fillId="0" borderId="4" xfId="0" applyNumberFormat="1" applyFont="1" applyFill="1" applyBorder="1" applyAlignment="1" applyProtection="1">
      <alignment vertical="top" wrapText="1"/>
    </xf>
    <xf numFmtId="0" fontId="2" fillId="0" borderId="5" xfId="0" applyNumberFormat="1" applyFont="1" applyFill="1" applyBorder="1" applyAlignment="1" applyProtection="1">
      <alignment horizontal="center" vertical="top" wrapText="1"/>
    </xf>
    <xf numFmtId="0" fontId="2" fillId="0" borderId="11" xfId="0" applyNumberFormat="1" applyFont="1" applyFill="1" applyBorder="1" applyAlignment="1" applyProtection="1">
      <alignment horizontal="center" vertical="top" wrapText="1"/>
    </xf>
    <xf numFmtId="0" fontId="2" fillId="0" borderId="15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vertical="top" wrapText="1"/>
    </xf>
    <xf numFmtId="0" fontId="16" fillId="0" borderId="2" xfId="2" applyFont="1" applyFill="1" applyBorder="1" applyAlignment="1">
      <alignment horizontal="left" wrapText="1"/>
    </xf>
    <xf numFmtId="0" fontId="16" fillId="0" borderId="2" xfId="4" applyFont="1" applyBorder="1" applyAlignment="1">
      <alignment horizontal="right"/>
    </xf>
    <xf numFmtId="0" fontId="16" fillId="0" borderId="2" xfId="2" applyFont="1" applyFill="1" applyBorder="1" applyAlignment="1">
      <alignment horizontal="right"/>
    </xf>
    <xf numFmtId="0" fontId="36" fillId="0" borderId="2" xfId="2" applyFont="1" applyFill="1" applyBorder="1" applyAlignment="1">
      <alignment horizontal="center" wrapText="1"/>
    </xf>
    <xf numFmtId="0" fontId="16" fillId="0" borderId="2" xfId="2" applyFont="1" applyFill="1" applyBorder="1" applyAlignment="1">
      <alignment horizontal="center"/>
    </xf>
    <xf numFmtId="0" fontId="16" fillId="0" borderId="2" xfId="4" applyFont="1" applyBorder="1" applyAlignment="1">
      <alignment horizontal="center"/>
    </xf>
    <xf numFmtId="0" fontId="8" fillId="0" borderId="11" xfId="0" applyNumberFormat="1" applyFont="1" applyFill="1" applyBorder="1" applyAlignment="1" applyProtection="1">
      <alignment horizontal="center" vertical="top"/>
    </xf>
    <xf numFmtId="0" fontId="8" fillId="0" borderId="11" xfId="0" applyNumberFormat="1" applyFont="1" applyFill="1" applyBorder="1" applyAlignment="1" applyProtection="1">
      <alignment vertical="top"/>
    </xf>
    <xf numFmtId="0" fontId="13" fillId="0" borderId="0" xfId="5" applyFont="1" applyAlignment="1">
      <alignment wrapText="1"/>
    </xf>
    <xf numFmtId="0" fontId="0" fillId="0" borderId="0" xfId="0" applyNumberFormat="1" applyFont="1" applyFill="1" applyBorder="1" applyAlignment="1" applyProtection="1">
      <alignment wrapText="1"/>
    </xf>
    <xf numFmtId="0" fontId="8" fillId="0" borderId="0" xfId="5" applyFont="1" applyAlignment="1">
      <alignment horizontal="center"/>
    </xf>
    <xf numFmtId="0" fontId="8" fillId="0" borderId="0" xfId="5" applyFont="1" applyAlignment="1"/>
    <xf numFmtId="0" fontId="8" fillId="0" borderId="0" xfId="5" applyFont="1" applyAlignment="1">
      <alignment horizontal="center" wrapText="1"/>
    </xf>
    <xf numFmtId="0" fontId="8" fillId="0" borderId="0" xfId="5" applyFont="1" applyAlignment="1">
      <alignment wrapText="1"/>
    </xf>
    <xf numFmtId="0" fontId="8" fillId="0" borderId="2" xfId="5" applyFont="1" applyBorder="1" applyAlignment="1">
      <alignment horizontal="center"/>
    </xf>
    <xf numFmtId="0" fontId="8" fillId="0" borderId="2" xfId="5" applyFont="1" applyBorder="1" applyAlignment="1">
      <alignment wrapText="1"/>
    </xf>
    <xf numFmtId="0" fontId="5" fillId="0" borderId="1" xfId="5" applyNumberFormat="1" applyFont="1" applyFill="1" applyBorder="1" applyAlignment="1" applyProtection="1">
      <alignment vertical="top" wrapText="1"/>
    </xf>
    <xf numFmtId="0" fontId="13" fillId="0" borderId="3" xfId="5" applyFont="1" applyBorder="1" applyAlignment="1">
      <alignment vertical="top" wrapText="1"/>
    </xf>
    <xf numFmtId="0" fontId="13" fillId="0" borderId="4" xfId="5" applyFont="1" applyBorder="1" applyAlignment="1">
      <alignment vertical="top" wrapText="1"/>
    </xf>
    <xf numFmtId="0" fontId="8" fillId="0" borderId="2" xfId="5" applyFont="1" applyBorder="1" applyAlignment="1">
      <alignment horizontal="left" wrapText="1"/>
    </xf>
    <xf numFmtId="0" fontId="6" fillId="0" borderId="0" xfId="5" applyAlignment="1"/>
    <xf numFmtId="0" fontId="2" fillId="0" borderId="7" xfId="5" applyNumberFormat="1" applyFont="1" applyFill="1" applyBorder="1" applyAlignment="1" applyProtection="1">
      <alignment vertical="top"/>
    </xf>
    <xf numFmtId="0" fontId="2" fillId="0" borderId="9" xfId="5" applyNumberFormat="1" applyFont="1" applyFill="1" applyBorder="1" applyAlignment="1" applyProtection="1">
      <alignment vertical="top"/>
    </xf>
    <xf numFmtId="0" fontId="2" fillId="0" borderId="5" xfId="5" applyNumberFormat="1" applyFont="1" applyFill="1" applyBorder="1" applyAlignment="1" applyProtection="1">
      <alignment horizontal="center" vertical="top"/>
    </xf>
    <xf numFmtId="0" fontId="2" fillId="0" borderId="11" xfId="5" applyNumberFormat="1" applyFont="1" applyFill="1" applyBorder="1" applyAlignment="1" applyProtection="1">
      <alignment horizontal="center" vertical="top"/>
    </xf>
    <xf numFmtId="0" fontId="2" fillId="0" borderId="15" xfId="5" applyNumberFormat="1" applyFont="1" applyFill="1" applyBorder="1" applyAlignment="1" applyProtection="1">
      <alignment horizontal="center" vertical="top"/>
    </xf>
    <xf numFmtId="0" fontId="2" fillId="0" borderId="6" xfId="5" applyNumberFormat="1" applyFont="1" applyFill="1" applyBorder="1" applyAlignment="1" applyProtection="1">
      <alignment vertical="top" wrapText="1"/>
    </xf>
    <xf numFmtId="0" fontId="2" fillId="0" borderId="8" xfId="5" applyNumberFormat="1" applyFont="1" applyFill="1" applyBorder="1" applyAlignment="1" applyProtection="1">
      <alignment vertical="top" wrapText="1"/>
    </xf>
    <xf numFmtId="0" fontId="6" fillId="0" borderId="14" xfId="5" applyBorder="1" applyAlignment="1">
      <alignment vertical="top" wrapText="1"/>
    </xf>
    <xf numFmtId="0" fontId="6" fillId="0" borderId="10" xfId="5" applyBorder="1" applyAlignment="1">
      <alignment vertical="top" wrapText="1"/>
    </xf>
    <xf numFmtId="0" fontId="2" fillId="0" borderId="1" xfId="5" applyNumberFormat="1" applyFont="1" applyFill="1" applyBorder="1" applyAlignment="1" applyProtection="1">
      <alignment vertical="top" wrapText="1"/>
    </xf>
    <xf numFmtId="0" fontId="6" fillId="0" borderId="4" xfId="5" applyBorder="1" applyAlignment="1">
      <alignment vertical="top" wrapText="1"/>
    </xf>
    <xf numFmtId="0" fontId="2" fillId="0" borderId="5" xfId="5" applyNumberFormat="1" applyFont="1" applyFill="1" applyBorder="1" applyAlignment="1" applyProtection="1">
      <alignment horizontal="center" vertical="top" wrapText="1"/>
    </xf>
    <xf numFmtId="0" fontId="2" fillId="0" borderId="11" xfId="5" applyNumberFormat="1" applyFont="1" applyFill="1" applyBorder="1" applyAlignment="1" applyProtection="1">
      <alignment horizontal="center" vertical="top" wrapText="1"/>
    </xf>
    <xf numFmtId="0" fontId="2" fillId="0" borderId="15" xfId="5" applyNumberFormat="1" applyFont="1" applyFill="1" applyBorder="1" applyAlignment="1" applyProtection="1">
      <alignment horizontal="center" vertical="top" wrapText="1"/>
    </xf>
    <xf numFmtId="0" fontId="2" fillId="0" borderId="1" xfId="5" applyNumberFormat="1" applyFont="1" applyFill="1" applyBorder="1" applyAlignment="1" applyProtection="1">
      <alignment vertical="top"/>
    </xf>
    <xf numFmtId="0" fontId="6" fillId="0" borderId="3" xfId="5" applyBorder="1" applyAlignment="1">
      <alignment vertical="top"/>
    </xf>
    <xf numFmtId="0" fontId="6" fillId="0" borderId="4" xfId="5" applyBorder="1" applyAlignment="1">
      <alignment vertical="top"/>
    </xf>
    <xf numFmtId="0" fontId="2" fillId="0" borderId="6" xfId="5" applyNumberFormat="1" applyFont="1" applyFill="1" applyBorder="1" applyAlignment="1" applyProtection="1">
      <alignment vertical="top"/>
    </xf>
    <xf numFmtId="0" fontId="6" fillId="0" borderId="7" xfId="5" applyBorder="1" applyAlignment="1">
      <alignment vertical="top"/>
    </xf>
    <xf numFmtId="0" fontId="6" fillId="0" borderId="14" xfId="5" applyBorder="1" applyAlignment="1">
      <alignment vertical="top"/>
    </xf>
    <xf numFmtId="0" fontId="2" fillId="0" borderId="6" xfId="5" applyNumberFormat="1" applyFont="1" applyFill="1" applyBorder="1" applyAlignment="1" applyProtection="1">
      <alignment horizontal="center" vertical="top"/>
    </xf>
    <xf numFmtId="0" fontId="6" fillId="0" borderId="8" xfId="5" applyBorder="1" applyAlignment="1">
      <alignment horizontal="center" vertical="top"/>
    </xf>
    <xf numFmtId="0" fontId="6" fillId="0" borderId="7" xfId="5" applyBorder="1" applyAlignment="1">
      <alignment horizontal="center" vertical="top"/>
    </xf>
    <xf numFmtId="0" fontId="6" fillId="0" borderId="9" xfId="5" applyBorder="1" applyAlignment="1">
      <alignment horizontal="center" vertical="top"/>
    </xf>
    <xf numFmtId="0" fontId="6" fillId="0" borderId="14" xfId="5" applyBorder="1" applyAlignment="1">
      <alignment horizontal="center" vertical="top"/>
    </xf>
    <xf numFmtId="0" fontId="6" fillId="0" borderId="10" xfId="5" applyBorder="1" applyAlignment="1">
      <alignment horizontal="center" vertical="top"/>
    </xf>
    <xf numFmtId="0" fontId="8" fillId="0" borderId="5" xfId="5" applyFont="1" applyBorder="1" applyAlignment="1"/>
    <xf numFmtId="0" fontId="8" fillId="0" borderId="15" xfId="5" applyFont="1" applyBorder="1" applyAlignment="1"/>
    <xf numFmtId="0" fontId="18" fillId="0" borderId="0" xfId="5" applyFont="1" applyAlignment="1"/>
    <xf numFmtId="0" fontId="8" fillId="0" borderId="9" xfId="5" applyFont="1" applyBorder="1" applyAlignment="1"/>
    <xf numFmtId="0" fontId="8" fillId="0" borderId="6" xfId="5" applyFont="1" applyBorder="1" applyAlignment="1">
      <alignment horizontal="left"/>
    </xf>
    <xf numFmtId="0" fontId="8" fillId="0" borderId="14" xfId="5" applyFont="1" applyBorder="1" applyAlignment="1">
      <alignment horizontal="left"/>
    </xf>
    <xf numFmtId="0" fontId="8" fillId="0" borderId="5" xfId="5" applyFont="1" applyBorder="1" applyAlignment="1">
      <alignment horizontal="center"/>
    </xf>
    <xf numFmtId="0" fontId="8" fillId="0" borderId="11" xfId="5" applyFont="1" applyBorder="1" applyAlignment="1">
      <alignment horizontal="center"/>
    </xf>
    <xf numFmtId="0" fontId="8" fillId="0" borderId="15" xfId="5" applyFont="1" applyBorder="1" applyAlignment="1">
      <alignment horizontal="center"/>
    </xf>
    <xf numFmtId="0" fontId="21" fillId="0" borderId="6" xfId="5" applyNumberFormat="1" applyFont="1" applyFill="1" applyBorder="1" applyAlignment="1" applyProtection="1">
      <alignment vertical="top"/>
    </xf>
    <xf numFmtId="0" fontId="21" fillId="0" borderId="12" xfId="5" applyFont="1" applyBorder="1" applyAlignment="1"/>
    <xf numFmtId="0" fontId="21" fillId="0" borderId="8" xfId="5" applyFont="1" applyBorder="1" applyAlignment="1"/>
    <xf numFmtId="0" fontId="2" fillId="0" borderId="5" xfId="5" applyNumberFormat="1" applyFont="1" applyFill="1" applyBorder="1" applyAlignment="1" applyProtection="1">
      <alignment vertical="top"/>
    </xf>
    <xf numFmtId="0" fontId="2" fillId="0" borderId="15" xfId="5" applyNumberFormat="1" applyFont="1" applyFill="1" applyBorder="1" applyAlignment="1" applyProtection="1">
      <alignment vertical="top"/>
    </xf>
    <xf numFmtId="0" fontId="6" fillId="0" borderId="8" xfId="5" applyBorder="1" applyAlignment="1">
      <alignment vertical="top"/>
    </xf>
    <xf numFmtId="0" fontId="6" fillId="0" borderId="9" xfId="5" applyBorder="1" applyAlignment="1">
      <alignment vertical="top"/>
    </xf>
    <xf numFmtId="0" fontId="6" fillId="0" borderId="10" xfId="5" applyBorder="1" applyAlignment="1">
      <alignment vertical="top"/>
    </xf>
    <xf numFmtId="0" fontId="2" fillId="0" borderId="14" xfId="5" applyNumberFormat="1" applyFont="1" applyFill="1" applyBorder="1" applyAlignment="1" applyProtection="1">
      <alignment vertical="top"/>
    </xf>
    <xf numFmtId="0" fontId="2" fillId="0" borderId="10" xfId="5" applyNumberFormat="1" applyFont="1" applyFill="1" applyBorder="1" applyAlignment="1" applyProtection="1">
      <alignment vertical="top"/>
    </xf>
    <xf numFmtId="0" fontId="6" fillId="0" borderId="7" xfId="5" applyFont="1" applyBorder="1" applyAlignment="1">
      <alignment wrapText="1"/>
    </xf>
    <xf numFmtId="0" fontId="0" fillId="0" borderId="7" xfId="0" applyNumberFormat="1" applyFont="1" applyFill="1" applyBorder="1" applyAlignment="1" applyProtection="1">
      <alignment wrapText="1"/>
    </xf>
    <xf numFmtId="0" fontId="6" fillId="0" borderId="3" xfId="5" applyFont="1" applyBorder="1" applyAlignment="1">
      <alignment horizontal="center" wrapText="1"/>
    </xf>
    <xf numFmtId="0" fontId="6" fillId="0" borderId="3" xfId="5" applyBorder="1" applyAlignment="1">
      <alignment vertical="top" wrapText="1"/>
    </xf>
    <xf numFmtId="0" fontId="6" fillId="0" borderId="3" xfId="5" applyFont="1" applyBorder="1" applyAlignment="1">
      <alignment wrapText="1"/>
    </xf>
    <xf numFmtId="0" fontId="6" fillId="0" borderId="26" xfId="6" applyBorder="1" applyAlignment="1">
      <alignment horizontal="center"/>
    </xf>
    <xf numFmtId="0" fontId="6" fillId="0" borderId="27" xfId="6" applyBorder="1" applyAlignment="1">
      <alignment horizontal="center"/>
    </xf>
    <xf numFmtId="0" fontId="6" fillId="0" borderId="28" xfId="6" applyBorder="1" applyAlignment="1">
      <alignment horizontal="center"/>
    </xf>
    <xf numFmtId="0" fontId="6" fillId="0" borderId="29" xfId="6" applyBorder="1" applyAlignment="1">
      <alignment wrapText="1"/>
    </xf>
    <xf numFmtId="0" fontId="6" fillId="0" borderId="18" xfId="6" applyBorder="1" applyAlignment="1">
      <alignment wrapText="1"/>
    </xf>
    <xf numFmtId="0" fontId="6" fillId="0" borderId="0" xfId="6" applyBorder="1" applyAlignment="1">
      <alignment wrapText="1"/>
    </xf>
    <xf numFmtId="0" fontId="49" fillId="0" borderId="0" xfId="6" applyFont="1"/>
  </cellXfs>
  <cellStyles count="10">
    <cellStyle name="Normal_databSL98" xfId="1"/>
    <cellStyle name="Standard" xfId="0" builtinId="0"/>
    <cellStyle name="Standard_betula_cannell" xfId="2"/>
    <cellStyle name="Standard_birke_neu" xfId="3"/>
    <cellStyle name="Standard_daten_cannell" xfId="4"/>
    <cellStyle name="Standard_fichteii" xfId="5"/>
    <cellStyle name="Standard_gfialt" xfId="6"/>
    <cellStyle name="Standard_nac_data" xfId="7"/>
    <cellStyle name="Standard_schulze2000" xfId="8"/>
    <cellStyle name="Standard_solitäre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26" Type="http://schemas.openxmlformats.org/officeDocument/2006/relationships/worksheet" Target="worksheets/sheet24.xml"/><Relationship Id="rId39" Type="http://schemas.openxmlformats.org/officeDocument/2006/relationships/styles" Target="styles.xml"/><Relationship Id="rId21" Type="http://schemas.openxmlformats.org/officeDocument/2006/relationships/worksheet" Target="worksheets/sheet19.xml"/><Relationship Id="rId34" Type="http://schemas.openxmlformats.org/officeDocument/2006/relationships/worksheet" Target="worksheets/sheet32.xml"/><Relationship Id="rId7" Type="http://schemas.openxmlformats.org/officeDocument/2006/relationships/worksheet" Target="worksheets/sheet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4.xml"/><Relationship Id="rId20" Type="http://schemas.openxmlformats.org/officeDocument/2006/relationships/worksheet" Target="worksheets/sheet18.xml"/><Relationship Id="rId29" Type="http://schemas.openxmlformats.org/officeDocument/2006/relationships/worksheet" Target="worksheets/sheet27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hartsheet" Target="chartsheets/sheet2.xml"/><Relationship Id="rId24" Type="http://schemas.openxmlformats.org/officeDocument/2006/relationships/worksheet" Target="worksheets/sheet22.xml"/><Relationship Id="rId32" Type="http://schemas.openxmlformats.org/officeDocument/2006/relationships/worksheet" Target="worksheets/sheet30.xml"/><Relationship Id="rId37" Type="http://schemas.openxmlformats.org/officeDocument/2006/relationships/worksheet" Target="worksheets/sheet35.xml"/><Relationship Id="rId40" Type="http://schemas.openxmlformats.org/officeDocument/2006/relationships/sharedStrings" Target="sharedStrings.xml"/><Relationship Id="rId5" Type="http://schemas.openxmlformats.org/officeDocument/2006/relationships/chartsheet" Target="chartsheets/sheet1.xml"/><Relationship Id="rId15" Type="http://schemas.openxmlformats.org/officeDocument/2006/relationships/worksheet" Target="worksheets/sheet13.xml"/><Relationship Id="rId23" Type="http://schemas.openxmlformats.org/officeDocument/2006/relationships/worksheet" Target="worksheets/sheet21.xml"/><Relationship Id="rId28" Type="http://schemas.openxmlformats.org/officeDocument/2006/relationships/worksheet" Target="worksheets/sheet26.xml"/><Relationship Id="rId36" Type="http://schemas.openxmlformats.org/officeDocument/2006/relationships/worksheet" Target="worksheets/sheet34.xml"/><Relationship Id="rId10" Type="http://schemas.openxmlformats.org/officeDocument/2006/relationships/worksheet" Target="worksheets/sheet9.xml"/><Relationship Id="rId19" Type="http://schemas.openxmlformats.org/officeDocument/2006/relationships/worksheet" Target="worksheets/sheet17.xml"/><Relationship Id="rId31" Type="http://schemas.openxmlformats.org/officeDocument/2006/relationships/worksheet" Target="worksheets/sheet2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2.xml"/><Relationship Id="rId22" Type="http://schemas.openxmlformats.org/officeDocument/2006/relationships/worksheet" Target="worksheets/sheet20.xml"/><Relationship Id="rId27" Type="http://schemas.openxmlformats.org/officeDocument/2006/relationships/worksheet" Target="worksheets/sheet25.xml"/><Relationship Id="rId30" Type="http://schemas.openxmlformats.org/officeDocument/2006/relationships/worksheet" Target="worksheets/sheet28.xml"/><Relationship Id="rId35" Type="http://schemas.openxmlformats.org/officeDocument/2006/relationships/worksheet" Target="worksheets/sheet33.xml"/><Relationship Id="rId8" Type="http://schemas.openxmlformats.org/officeDocument/2006/relationships/worksheet" Target="worksheets/sheet7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5" Type="http://schemas.openxmlformats.org/officeDocument/2006/relationships/worksheet" Target="worksheets/sheet23.xml"/><Relationship Id="rId33" Type="http://schemas.openxmlformats.org/officeDocument/2006/relationships/worksheet" Target="worksheets/sheet31.xml"/><Relationship Id="rId38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Picea abies: height-foliage-relationship, data from Burger (1939)</a:t>
            </a:r>
          </a:p>
        </c:rich>
      </c:tx>
      <c:layout>
        <c:manualLayout>
          <c:xMode val="edge"/>
          <c:yMode val="edge"/>
          <c:x val="0.12083333333333333"/>
          <c:y val="6.74536256323777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08333333333333"/>
          <c:y val="6.0708263069139963E-2"/>
          <c:w val="0.86041666666666672"/>
          <c:h val="0.75885328836424959"/>
        </c:manualLayout>
      </c:layout>
      <c:scatterChart>
        <c:scatterStyle val="lineMarker"/>
        <c:varyColors val="0"/>
        <c:ser>
          <c:idx val="1"/>
          <c:order val="0"/>
          <c:tx>
            <c:v>132 a, licht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'Tab. 6'!$D$10:$D$31</c:f>
              <c:numCache>
                <c:formatCode>General</c:formatCode>
                <c:ptCount val="22"/>
                <c:pt idx="0">
                  <c:v>88</c:v>
                </c:pt>
                <c:pt idx="1">
                  <c:v>91</c:v>
                </c:pt>
                <c:pt idx="2">
                  <c:v>94</c:v>
                </c:pt>
                <c:pt idx="3">
                  <c:v>98</c:v>
                </c:pt>
                <c:pt idx="4">
                  <c:v>102</c:v>
                </c:pt>
                <c:pt idx="5">
                  <c:v>106</c:v>
                </c:pt>
                <c:pt idx="6">
                  <c:v>110</c:v>
                </c:pt>
                <c:pt idx="7">
                  <c:v>115</c:v>
                </c:pt>
                <c:pt idx="8">
                  <c:v>121</c:v>
                </c:pt>
                <c:pt idx="9">
                  <c:v>129</c:v>
                </c:pt>
                <c:pt idx="10">
                  <c:v>138</c:v>
                </c:pt>
                <c:pt idx="11">
                  <c:v>148</c:v>
                </c:pt>
                <c:pt idx="12">
                  <c:v>159</c:v>
                </c:pt>
                <c:pt idx="13">
                  <c:v>172</c:v>
                </c:pt>
                <c:pt idx="14">
                  <c:v>185</c:v>
                </c:pt>
                <c:pt idx="15">
                  <c:v>200</c:v>
                </c:pt>
                <c:pt idx="16">
                  <c:v>218</c:v>
                </c:pt>
                <c:pt idx="17">
                  <c:v>240</c:v>
                </c:pt>
                <c:pt idx="19">
                  <c:v>2.9999999999999997E-4</c:v>
                </c:pt>
                <c:pt idx="20">
                  <c:v>2.9499999999999998E-2</c:v>
                </c:pt>
                <c:pt idx="21">
                  <c:v>0.17319999999999999</c:v>
                </c:pt>
              </c:numCache>
            </c:numRef>
          </c:xVal>
          <c:yVal>
            <c:numRef>
              <c:f>'Tab. 6'!$M$10:$M$31</c:f>
              <c:numCache>
                <c:formatCode>General</c:formatCode>
                <c:ptCount val="22"/>
                <c:pt idx="0">
                  <c:v>30.5</c:v>
                </c:pt>
                <c:pt idx="1">
                  <c:v>31</c:v>
                </c:pt>
                <c:pt idx="2">
                  <c:v>31.5</c:v>
                </c:pt>
                <c:pt idx="3">
                  <c:v>32</c:v>
                </c:pt>
                <c:pt idx="4">
                  <c:v>32.4</c:v>
                </c:pt>
                <c:pt idx="5">
                  <c:v>32.799999999999997</c:v>
                </c:pt>
                <c:pt idx="6">
                  <c:v>33.200000000000003</c:v>
                </c:pt>
                <c:pt idx="7">
                  <c:v>33.6</c:v>
                </c:pt>
                <c:pt idx="8">
                  <c:v>34</c:v>
                </c:pt>
                <c:pt idx="9">
                  <c:v>34.4</c:v>
                </c:pt>
                <c:pt idx="10">
                  <c:v>34.700000000000003</c:v>
                </c:pt>
                <c:pt idx="11">
                  <c:v>35</c:v>
                </c:pt>
                <c:pt idx="12">
                  <c:v>35.299999999999997</c:v>
                </c:pt>
                <c:pt idx="13">
                  <c:v>35.6</c:v>
                </c:pt>
                <c:pt idx="14">
                  <c:v>35.9</c:v>
                </c:pt>
                <c:pt idx="15">
                  <c:v>36.1</c:v>
                </c:pt>
                <c:pt idx="16">
                  <c:v>36.299999999999997</c:v>
                </c:pt>
                <c:pt idx="17">
                  <c:v>36.4</c:v>
                </c:pt>
                <c:pt idx="19">
                  <c:v>0.1</c:v>
                </c:pt>
                <c:pt idx="20">
                  <c:v>0.56999999999999995</c:v>
                </c:pt>
                <c:pt idx="21">
                  <c:v>0.94</c:v>
                </c:pt>
              </c:numCache>
            </c:numRef>
          </c:yVal>
          <c:smooth val="0"/>
        </c:ser>
        <c:ser>
          <c:idx val="0"/>
          <c:order val="1"/>
          <c:tx>
            <c:v>98 a, dicht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'Tab. 5'!$D$10:$D$24</c:f>
              <c:numCache>
                <c:formatCode>General</c:formatCode>
                <c:ptCount val="15"/>
                <c:pt idx="0">
                  <c:v>23</c:v>
                </c:pt>
                <c:pt idx="1">
                  <c:v>24</c:v>
                </c:pt>
                <c:pt idx="2">
                  <c:v>26</c:v>
                </c:pt>
                <c:pt idx="3">
                  <c:v>28</c:v>
                </c:pt>
                <c:pt idx="4">
                  <c:v>32</c:v>
                </c:pt>
                <c:pt idx="5">
                  <c:v>35</c:v>
                </c:pt>
                <c:pt idx="6">
                  <c:v>39</c:v>
                </c:pt>
                <c:pt idx="7">
                  <c:v>42</c:v>
                </c:pt>
                <c:pt idx="8">
                  <c:v>47</c:v>
                </c:pt>
                <c:pt idx="9">
                  <c:v>51</c:v>
                </c:pt>
                <c:pt idx="10">
                  <c:v>57</c:v>
                </c:pt>
                <c:pt idx="11">
                  <c:v>62</c:v>
                </c:pt>
                <c:pt idx="12">
                  <c:v>68</c:v>
                </c:pt>
                <c:pt idx="13">
                  <c:v>74</c:v>
                </c:pt>
                <c:pt idx="14">
                  <c:v>81</c:v>
                </c:pt>
              </c:numCache>
            </c:numRef>
          </c:xVal>
          <c:yVal>
            <c:numRef>
              <c:f>'Tab. 5'!$M$10:$M$24</c:f>
              <c:numCache>
                <c:formatCode>General</c:formatCode>
                <c:ptCount val="15"/>
                <c:pt idx="0">
                  <c:v>30</c:v>
                </c:pt>
                <c:pt idx="1">
                  <c:v>30.7</c:v>
                </c:pt>
                <c:pt idx="2">
                  <c:v>31.4</c:v>
                </c:pt>
                <c:pt idx="3">
                  <c:v>32</c:v>
                </c:pt>
                <c:pt idx="4">
                  <c:v>32.6</c:v>
                </c:pt>
                <c:pt idx="5">
                  <c:v>33.1</c:v>
                </c:pt>
                <c:pt idx="6">
                  <c:v>33.6</c:v>
                </c:pt>
                <c:pt idx="7">
                  <c:v>34.1</c:v>
                </c:pt>
                <c:pt idx="8">
                  <c:v>34.5</c:v>
                </c:pt>
                <c:pt idx="9">
                  <c:v>34.9</c:v>
                </c:pt>
                <c:pt idx="10">
                  <c:v>35.200000000000003</c:v>
                </c:pt>
                <c:pt idx="11">
                  <c:v>35.5</c:v>
                </c:pt>
                <c:pt idx="12">
                  <c:v>35.799999999999997</c:v>
                </c:pt>
                <c:pt idx="13">
                  <c:v>36</c:v>
                </c:pt>
                <c:pt idx="14">
                  <c:v>36.200000000000003</c:v>
                </c:pt>
              </c:numCache>
            </c:numRef>
          </c:yVal>
          <c:smooth val="0"/>
        </c:ser>
        <c:ser>
          <c:idx val="3"/>
          <c:order val="2"/>
          <c:tx>
            <c:v>fit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'Tab. 6'!$R$10:$R$46</c:f>
              <c:numCache>
                <c:formatCode>General</c:formatCode>
                <c:ptCount val="37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9</c:v>
                </c:pt>
                <c:pt idx="12">
                  <c:v>10</c:v>
                </c:pt>
                <c:pt idx="13">
                  <c:v>20</c:v>
                </c:pt>
                <c:pt idx="14">
                  <c:v>30</c:v>
                </c:pt>
                <c:pt idx="15">
                  <c:v>40</c:v>
                </c:pt>
                <c:pt idx="16">
                  <c:v>50</c:v>
                </c:pt>
                <c:pt idx="17">
                  <c:v>60</c:v>
                </c:pt>
                <c:pt idx="18">
                  <c:v>70</c:v>
                </c:pt>
                <c:pt idx="19">
                  <c:v>80</c:v>
                </c:pt>
                <c:pt idx="20">
                  <c:v>90</c:v>
                </c:pt>
                <c:pt idx="21">
                  <c:v>100</c:v>
                </c:pt>
                <c:pt idx="22">
                  <c:v>110</c:v>
                </c:pt>
                <c:pt idx="23">
                  <c:v>120</c:v>
                </c:pt>
                <c:pt idx="24">
                  <c:v>130</c:v>
                </c:pt>
                <c:pt idx="25">
                  <c:v>140</c:v>
                </c:pt>
                <c:pt idx="26">
                  <c:v>150</c:v>
                </c:pt>
                <c:pt idx="27">
                  <c:v>160</c:v>
                </c:pt>
                <c:pt idx="28">
                  <c:v>170</c:v>
                </c:pt>
                <c:pt idx="29">
                  <c:v>180</c:v>
                </c:pt>
                <c:pt idx="30">
                  <c:v>190</c:v>
                </c:pt>
                <c:pt idx="31">
                  <c:v>200</c:v>
                </c:pt>
                <c:pt idx="32">
                  <c:v>210</c:v>
                </c:pt>
                <c:pt idx="33">
                  <c:v>220</c:v>
                </c:pt>
                <c:pt idx="34">
                  <c:v>230</c:v>
                </c:pt>
                <c:pt idx="35">
                  <c:v>240</c:v>
                </c:pt>
                <c:pt idx="36">
                  <c:v>250</c:v>
                </c:pt>
              </c:numCache>
            </c:numRef>
          </c:xVal>
          <c:yVal>
            <c:numRef>
              <c:f>'Tab. 6'!$S$10:$S$46</c:f>
              <c:numCache>
                <c:formatCode>General</c:formatCode>
                <c:ptCount val="37"/>
                <c:pt idx="0">
                  <c:v>0.26303389389508897</c:v>
                </c:pt>
                <c:pt idx="1">
                  <c:v>0.45685539678502168</c:v>
                </c:pt>
                <c:pt idx="2">
                  <c:v>0.6305252989118485</c:v>
                </c:pt>
                <c:pt idx="3">
                  <c:v>0.79207920792079212</c:v>
                </c:pt>
                <c:pt idx="4">
                  <c:v>1.3690444528811365</c:v>
                </c:pt>
                <c:pt idx="5">
                  <c:v>1.8812744329327922</c:v>
                </c:pt>
                <c:pt idx="6">
                  <c:v>2.353792850076736</c:v>
                </c:pt>
                <c:pt idx="7">
                  <c:v>2.797731702587686</c:v>
                </c:pt>
                <c:pt idx="8">
                  <c:v>3.2193826557702727</c:v>
                </c:pt>
                <c:pt idx="9">
                  <c:v>3.6227825266569416</c:v>
                </c:pt>
                <c:pt idx="10">
                  <c:v>4.0107373291209703</c:v>
                </c:pt>
                <c:pt idx="11">
                  <c:v>4.3853088953000254</c:v>
                </c:pt>
                <c:pt idx="12">
                  <c:v>4.7480754482214085</c:v>
                </c:pt>
                <c:pt idx="13">
                  <c:v>7.9185803529715821</c:v>
                </c:pt>
                <c:pt idx="14">
                  <c:v>10.552463285442391</c:v>
                </c:pt>
                <c:pt idx="15">
                  <c:v>12.844807285314275</c:v>
                </c:pt>
                <c:pt idx="16">
                  <c:v>14.888018939891912</c:v>
                </c:pt>
                <c:pt idx="17">
                  <c:v>16.736791759551004</c:v>
                </c:pt>
                <c:pt idx="18">
                  <c:v>18.427460796661467</c:v>
                </c:pt>
                <c:pt idx="19">
                  <c:v>19.985954446043451</c:v>
                </c:pt>
                <c:pt idx="20">
                  <c:v>21.431700164346083</c:v>
                </c:pt>
                <c:pt idx="21">
                  <c:v>22.779779916064125</c:v>
                </c:pt>
                <c:pt idx="22">
                  <c:v>24.042222236126424</c:v>
                </c:pt>
                <c:pt idx="23">
                  <c:v>25.228826211275457</c:v>
                </c:pt>
                <c:pt idx="24">
                  <c:v>26.347712869915068</c:v>
                </c:pt>
                <c:pt idx="25">
                  <c:v>27.405708648231315</c:v>
                </c:pt>
                <c:pt idx="26">
                  <c:v>28.408620610384887</c:v>
                </c:pt>
                <c:pt idx="27">
                  <c:v>29.361439233293094</c:v>
                </c:pt>
                <c:pt idx="28">
                  <c:v>30.268491175408148</c:v>
                </c:pt>
                <c:pt idx="29">
                  <c:v>31.133556576341405</c:v>
                </c:pt>
                <c:pt idx="30">
                  <c:v>31.959960619101658</c:v>
                </c:pt>
                <c:pt idx="31">
                  <c:v>32.750646039873722</c:v>
                </c:pt>
                <c:pt idx="32">
                  <c:v>33.508231284588611</c:v>
                </c:pt>
                <c:pt idx="33">
                  <c:v>34.235057683542287</c:v>
                </c:pt>
                <c:pt idx="34">
                  <c:v>34.93322810665056</c:v>
                </c:pt>
                <c:pt idx="35">
                  <c:v>35.604638927403414</c:v>
                </c:pt>
                <c:pt idx="36">
                  <c:v>36.251006672351345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173952"/>
        <c:axId val="476174528"/>
      </c:scatterChart>
      <c:valAx>
        <c:axId val="476173952"/>
        <c:scaling>
          <c:orientation val="minMax"/>
          <c:max val="300"/>
        </c:scaling>
        <c:delete val="0"/>
        <c:axPos val="b"/>
        <c:title>
          <c:tx>
            <c:rich>
              <a:bodyPr/>
              <a:lstStyle/>
              <a:p>
                <a:pPr>
                  <a:defRPr sz="1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F [kg DM]</a:t>
                </a:r>
              </a:p>
            </c:rich>
          </c:tx>
          <c:layout>
            <c:manualLayout>
              <c:xMode val="edge"/>
              <c:yMode val="edge"/>
              <c:x val="0.47083333333333333"/>
              <c:y val="0.91905564924114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6174528"/>
        <c:crosses val="autoZero"/>
        <c:crossBetween val="midCat"/>
      </c:valAx>
      <c:valAx>
        <c:axId val="476174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 [m]</a:t>
                </a:r>
              </a:p>
            </c:rich>
          </c:tx>
          <c:layout>
            <c:manualLayout>
              <c:xMode val="edge"/>
              <c:yMode val="edge"/>
              <c:x val="5.208333333333333E-3"/>
              <c:y val="0.384485666104553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617395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354166666666667"/>
          <c:y val="0.60708263069139967"/>
          <c:w val="0.15416666666666667"/>
          <c:h val="0.153456998313659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Bestände BURGER</a:t>
            </a:r>
          </a:p>
        </c:rich>
      </c:tx>
      <c:layout>
        <c:manualLayout>
          <c:xMode val="edge"/>
          <c:yMode val="edge"/>
          <c:x val="0.3642569387158302"/>
          <c:y val="2.8143483976884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38319955655069"/>
          <c:y val="0.18574699424743493"/>
          <c:w val="0.85924412844317"/>
          <c:h val="0.5516122859469279"/>
        </c:manualLayout>
      </c:layout>
      <c:scatterChart>
        <c:scatterStyle val="lineMarker"/>
        <c:varyColors val="0"/>
        <c:ser>
          <c:idx val="0"/>
          <c:order val="0"/>
          <c:tx>
            <c:v>Burger_alle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'##KrR_alleFI (2)'!$E$149:$E$233</c:f>
              <c:numCache>
                <c:formatCode>General</c:formatCode>
                <c:ptCount val="8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3">
                  <c:v>31</c:v>
                </c:pt>
                <c:pt idx="24">
                  <c:v>32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12</c:v>
                </c:pt>
                <c:pt idx="34">
                  <c:v>13</c:v>
                </c:pt>
                <c:pt idx="35">
                  <c:v>14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18</c:v>
                </c:pt>
                <c:pt idx="40">
                  <c:v>19</c:v>
                </c:pt>
                <c:pt idx="41">
                  <c:v>20</c:v>
                </c:pt>
                <c:pt idx="42">
                  <c:v>21</c:v>
                </c:pt>
                <c:pt idx="43">
                  <c:v>22</c:v>
                </c:pt>
                <c:pt idx="44">
                  <c:v>23</c:v>
                </c:pt>
                <c:pt idx="45">
                  <c:v>24</c:v>
                </c:pt>
                <c:pt idx="46">
                  <c:v>25</c:v>
                </c:pt>
                <c:pt idx="47">
                  <c:v>26</c:v>
                </c:pt>
                <c:pt idx="48">
                  <c:v>27</c:v>
                </c:pt>
                <c:pt idx="49">
                  <c:v>28</c:v>
                </c:pt>
                <c:pt idx="50">
                  <c:v>29</c:v>
                </c:pt>
                <c:pt idx="51">
                  <c:v>30</c:v>
                </c:pt>
                <c:pt idx="52">
                  <c:v>24</c:v>
                </c:pt>
                <c:pt idx="53">
                  <c:v>26</c:v>
                </c:pt>
                <c:pt idx="54">
                  <c:v>28</c:v>
                </c:pt>
                <c:pt idx="55">
                  <c:v>30</c:v>
                </c:pt>
                <c:pt idx="56">
                  <c:v>32</c:v>
                </c:pt>
                <c:pt idx="57">
                  <c:v>34</c:v>
                </c:pt>
                <c:pt idx="58">
                  <c:v>36</c:v>
                </c:pt>
                <c:pt idx="59">
                  <c:v>38</c:v>
                </c:pt>
                <c:pt idx="60">
                  <c:v>40</c:v>
                </c:pt>
                <c:pt idx="61">
                  <c:v>42</c:v>
                </c:pt>
                <c:pt idx="62">
                  <c:v>44</c:v>
                </c:pt>
                <c:pt idx="63">
                  <c:v>46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36</c:v>
                </c:pt>
                <c:pt idx="68">
                  <c:v>38</c:v>
                </c:pt>
                <c:pt idx="69">
                  <c:v>40</c:v>
                </c:pt>
                <c:pt idx="70">
                  <c:v>42</c:v>
                </c:pt>
                <c:pt idx="71">
                  <c:v>44</c:v>
                </c:pt>
                <c:pt idx="72">
                  <c:v>46</c:v>
                </c:pt>
                <c:pt idx="73">
                  <c:v>48</c:v>
                </c:pt>
                <c:pt idx="74">
                  <c:v>50</c:v>
                </c:pt>
                <c:pt idx="75">
                  <c:v>52</c:v>
                </c:pt>
                <c:pt idx="76">
                  <c:v>54</c:v>
                </c:pt>
                <c:pt idx="77">
                  <c:v>56</c:v>
                </c:pt>
                <c:pt idx="78">
                  <c:v>58</c:v>
                </c:pt>
                <c:pt idx="79">
                  <c:v>60</c:v>
                </c:pt>
                <c:pt idx="80">
                  <c:v>62</c:v>
                </c:pt>
                <c:pt idx="81">
                  <c:v>64</c:v>
                </c:pt>
                <c:pt idx="82">
                  <c:v>66</c:v>
                </c:pt>
                <c:pt idx="83">
                  <c:v>68</c:v>
                </c:pt>
                <c:pt idx="84">
                  <c:v>70</c:v>
                </c:pt>
              </c:numCache>
            </c:numRef>
          </c:xVal>
          <c:yVal>
            <c:numRef>
              <c:f>'##KrR_alleFI (2)'!$F$149:$F$233</c:f>
              <c:numCache>
                <c:formatCode>0.00</c:formatCode>
                <c:ptCount val="85"/>
                <c:pt idx="0">
                  <c:v>1.6351767622932518</c:v>
                </c:pt>
                <c:pt idx="1">
                  <c:v>1.7480774889473265</c:v>
                </c:pt>
                <c:pt idx="2">
                  <c:v>1.85411616971131</c:v>
                </c:pt>
                <c:pt idx="3">
                  <c:v>1.9544100476116797</c:v>
                </c:pt>
                <c:pt idx="4">
                  <c:v>2.0498025508877769</c:v>
                </c:pt>
                <c:pt idx="5">
                  <c:v>2.1409489393833252</c:v>
                </c:pt>
                <c:pt idx="6">
                  <c:v>2.2567583341910251</c:v>
                </c:pt>
                <c:pt idx="7">
                  <c:v>2.3669081090812791</c:v>
                </c:pt>
                <c:pt idx="8">
                  <c:v>2.4721548929484132</c:v>
                </c:pt>
                <c:pt idx="9">
                  <c:v>2.5977239243415307</c:v>
                </c:pt>
                <c:pt idx="10">
                  <c:v>2.717496892263898</c:v>
                </c:pt>
                <c:pt idx="11">
                  <c:v>2.8322092316478891</c:v>
                </c:pt>
                <c:pt idx="12">
                  <c:v>2.9640095915284457</c:v>
                </c:pt>
                <c:pt idx="13">
                  <c:v>3.110726690017501</c:v>
                </c:pt>
                <c:pt idx="14">
                  <c:v>3.2508288514318702</c:v>
                </c:pt>
                <c:pt idx="15">
                  <c:v>3.4038918691829769</c:v>
                </c:pt>
                <c:pt idx="16">
                  <c:v>3.5682482323055424</c:v>
                </c:pt>
                <c:pt idx="17">
                  <c:v>3.7253605245148118</c:v>
                </c:pt>
                <c:pt idx="18">
                  <c:v>3.8761097285648303</c:v>
                </c:pt>
                <c:pt idx="19">
                  <c:v>4.037012035232256</c:v>
                </c:pt>
                <c:pt idx="20">
                  <c:v>4.1917425633434657</c:v>
                </c:pt>
                <c:pt idx="21">
                  <c:v>4.3556020498381072</c:v>
                </c:pt>
                <c:pt idx="22">
                  <c:v>4.5135166683820502</c:v>
                </c:pt>
                <c:pt idx="23">
                  <c:v>4.6797136845585756</c:v>
                </c:pt>
                <c:pt idx="24">
                  <c:v>4.8402073946399229</c:v>
                </c:pt>
                <c:pt idx="25">
                  <c:v>1.7112717355495808</c:v>
                </c:pt>
                <c:pt idx="26">
                  <c:v>1.7112717355495808</c:v>
                </c:pt>
                <c:pt idx="27">
                  <c:v>1.7480774889473265</c:v>
                </c:pt>
                <c:pt idx="28">
                  <c:v>1.7841241161527712</c:v>
                </c:pt>
                <c:pt idx="29">
                  <c:v>1.85411616971131</c:v>
                </c:pt>
                <c:pt idx="30">
                  <c:v>1.921560480373171</c:v>
                </c:pt>
                <c:pt idx="31">
                  <c:v>1.9867165345562021</c:v>
                </c:pt>
                <c:pt idx="32">
                  <c:v>2.1110041228223762</c:v>
                </c:pt>
                <c:pt idx="33">
                  <c:v>2.2283703068536735</c:v>
                </c:pt>
                <c:pt idx="34">
                  <c:v>2.3669081090812791</c:v>
                </c:pt>
                <c:pt idx="35">
                  <c:v>2.4977737626138796</c:v>
                </c:pt>
                <c:pt idx="36">
                  <c:v>2.6462837142006137</c:v>
                </c:pt>
                <c:pt idx="37">
                  <c:v>2.7868909599918852</c:v>
                </c:pt>
                <c:pt idx="38">
                  <c:v>2.9424528720438508</c:v>
                </c:pt>
                <c:pt idx="39">
                  <c:v>3.0901936161855166</c:v>
                </c:pt>
                <c:pt idx="40">
                  <c:v>3.2508288514318702</c:v>
                </c:pt>
                <c:pt idx="41">
                  <c:v>3.3851375012865379</c:v>
                </c:pt>
                <c:pt idx="42">
                  <c:v>3.5503621636219189</c:v>
                </c:pt>
                <c:pt idx="43">
                  <c:v>3.6910246719124271</c:v>
                </c:pt>
                <c:pt idx="44">
                  <c:v>3.8431209607463419</c:v>
                </c:pt>
                <c:pt idx="45">
                  <c:v>3.9734330691124042</c:v>
                </c:pt>
                <c:pt idx="46">
                  <c:v>4.1151046092387089</c:v>
                </c:pt>
                <c:pt idx="47">
                  <c:v>4.2520585056228128</c:v>
                </c:pt>
                <c:pt idx="48">
                  <c:v>4.3701937223683167</c:v>
                </c:pt>
                <c:pt idx="49">
                  <c:v>4.4993898209967416</c:v>
                </c:pt>
                <c:pt idx="50">
                  <c:v>4.624978308224887</c:v>
                </c:pt>
                <c:pt idx="51">
                  <c:v>4.7472455110108198</c:v>
                </c:pt>
                <c:pt idx="52" formatCode="General">
                  <c:v>2.8</c:v>
                </c:pt>
                <c:pt idx="53" formatCode="General">
                  <c:v>3</c:v>
                </c:pt>
                <c:pt idx="54" formatCode="General">
                  <c:v>3.2</c:v>
                </c:pt>
                <c:pt idx="55" formatCode="General">
                  <c:v>3.4</c:v>
                </c:pt>
                <c:pt idx="56" formatCode="General">
                  <c:v>3.6</c:v>
                </c:pt>
                <c:pt idx="57" formatCode="General">
                  <c:v>3.8</c:v>
                </c:pt>
                <c:pt idx="58" formatCode="General">
                  <c:v>4</c:v>
                </c:pt>
                <c:pt idx="59" formatCode="General">
                  <c:v>4.2</c:v>
                </c:pt>
                <c:pt idx="60" formatCode="General">
                  <c:v>4.4000000000000004</c:v>
                </c:pt>
                <c:pt idx="61" formatCode="General">
                  <c:v>4.5999999999999996</c:v>
                </c:pt>
                <c:pt idx="62" formatCode="General">
                  <c:v>4.5999999999999996</c:v>
                </c:pt>
                <c:pt idx="63" formatCode="General">
                  <c:v>4.8</c:v>
                </c:pt>
                <c:pt idx="64" formatCode="General">
                  <c:v>5</c:v>
                </c:pt>
                <c:pt idx="65" formatCode="General">
                  <c:v>5</c:v>
                </c:pt>
                <c:pt idx="66" formatCode="General">
                  <c:v>5.2</c:v>
                </c:pt>
                <c:pt idx="67" formatCode="General">
                  <c:v>5.6</c:v>
                </c:pt>
                <c:pt idx="68" formatCode="General">
                  <c:v>6</c:v>
                </c:pt>
                <c:pt idx="69" formatCode="General">
                  <c:v>6.2</c:v>
                </c:pt>
                <c:pt idx="70" formatCode="General">
                  <c:v>6.4</c:v>
                </c:pt>
                <c:pt idx="71" formatCode="General">
                  <c:v>6.6</c:v>
                </c:pt>
                <c:pt idx="72" formatCode="General">
                  <c:v>6.8</c:v>
                </c:pt>
                <c:pt idx="73" formatCode="General">
                  <c:v>7</c:v>
                </c:pt>
                <c:pt idx="74" formatCode="General">
                  <c:v>7.4</c:v>
                </c:pt>
                <c:pt idx="75" formatCode="General">
                  <c:v>7.6</c:v>
                </c:pt>
                <c:pt idx="76" formatCode="General">
                  <c:v>7.8</c:v>
                </c:pt>
                <c:pt idx="77" formatCode="General">
                  <c:v>8</c:v>
                </c:pt>
                <c:pt idx="78" formatCode="General">
                  <c:v>8.4</c:v>
                </c:pt>
                <c:pt idx="79" formatCode="General">
                  <c:v>8.6</c:v>
                </c:pt>
                <c:pt idx="80" formatCode="General">
                  <c:v>8.8000000000000007</c:v>
                </c:pt>
                <c:pt idx="81" formatCode="General">
                  <c:v>9</c:v>
                </c:pt>
                <c:pt idx="82" formatCode="General">
                  <c:v>9.1999999999999993</c:v>
                </c:pt>
                <c:pt idx="83" formatCode="General">
                  <c:v>9.4</c:v>
                </c:pt>
                <c:pt idx="84" formatCode="General">
                  <c:v>9.4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723584"/>
        <c:axId val="428724160"/>
      </c:scatterChart>
      <c:valAx>
        <c:axId val="42872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BHD (cm)</a:t>
                </a:r>
              </a:p>
            </c:rich>
          </c:tx>
          <c:layout>
            <c:manualLayout>
              <c:xMode val="edge"/>
              <c:yMode val="edge"/>
              <c:x val="0.48157895885436441"/>
              <c:y val="0.833047125715768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724160"/>
        <c:crosses val="autoZero"/>
        <c:crossBetween val="midCat"/>
      </c:valAx>
      <c:valAx>
        <c:axId val="4287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Kronendurchmesser (m)</a:t>
                </a:r>
              </a:p>
            </c:rich>
          </c:tx>
          <c:layout>
            <c:manualLayout>
              <c:xMode val="edge"/>
              <c:yMode val="edge"/>
              <c:x val="1.7877641163967124E-2"/>
              <c:y val="0.225147871815072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7235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923190739940556"/>
          <c:y val="0.92498250670692339"/>
          <c:w val="0.15642936018471235"/>
          <c:h val="6.191566474914497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KrR-BHD alle GFI</a:t>
            </a:r>
          </a:p>
        </c:rich>
      </c:tx>
      <c:layout>
        <c:manualLayout>
          <c:xMode val="edge"/>
          <c:yMode val="edge"/>
          <c:x val="0.37845509209034628"/>
          <c:y val="2.81699050411224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009058415563454E-2"/>
          <c:y val="0.16901943024673491"/>
          <c:w val="0.85272159989976759"/>
          <c:h val="0.6003711011889229"/>
        </c:manualLayout>
      </c:layout>
      <c:scatterChart>
        <c:scatterStyle val="lineMarker"/>
        <c:varyColors val="0"/>
        <c:ser>
          <c:idx val="0"/>
          <c:order val="0"/>
          <c:tx>
            <c:v>alle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5.952298161654368E-2"/>
                  <c:y val="-0.1574454839446144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'##KrR_alleFI (2)'!$E$3:$E$233</c:f>
              <c:numCache>
                <c:formatCode>0.0</c:formatCode>
                <c:ptCount val="231"/>
                <c:pt idx="0">
                  <c:v>9.1999999999999993</c:v>
                </c:pt>
                <c:pt idx="1">
                  <c:v>18</c:v>
                </c:pt>
                <c:pt idx="2">
                  <c:v>21.8</c:v>
                </c:pt>
                <c:pt idx="3">
                  <c:v>6.7</c:v>
                </c:pt>
                <c:pt idx="4">
                  <c:v>8.9</c:v>
                </c:pt>
                <c:pt idx="5">
                  <c:v>19.8</c:v>
                </c:pt>
                <c:pt idx="6">
                  <c:v>10.4</c:v>
                </c:pt>
                <c:pt idx="7">
                  <c:v>9.6999999999999993</c:v>
                </c:pt>
                <c:pt idx="8">
                  <c:v>11.2</c:v>
                </c:pt>
                <c:pt idx="9">
                  <c:v>26.7</c:v>
                </c:pt>
                <c:pt idx="10">
                  <c:v>36.700000000000003</c:v>
                </c:pt>
                <c:pt idx="11">
                  <c:v>31.2</c:v>
                </c:pt>
                <c:pt idx="12">
                  <c:v>30.4</c:v>
                </c:pt>
                <c:pt idx="13">
                  <c:v>33.6</c:v>
                </c:pt>
                <c:pt idx="14">
                  <c:v>37.5</c:v>
                </c:pt>
                <c:pt idx="15">
                  <c:v>37.4</c:v>
                </c:pt>
                <c:pt idx="16">
                  <c:v>52.3</c:v>
                </c:pt>
                <c:pt idx="17">
                  <c:v>38.4</c:v>
                </c:pt>
                <c:pt idx="18">
                  <c:v>42.6</c:v>
                </c:pt>
                <c:pt idx="19">
                  <c:v>38.6</c:v>
                </c:pt>
                <c:pt idx="20">
                  <c:v>47.2</c:v>
                </c:pt>
                <c:pt idx="21">
                  <c:v>65.900000000000006</c:v>
                </c:pt>
                <c:pt idx="22">
                  <c:v>29.2</c:v>
                </c:pt>
                <c:pt idx="23">
                  <c:v>41.1</c:v>
                </c:pt>
                <c:pt idx="24">
                  <c:v>62.6</c:v>
                </c:pt>
                <c:pt idx="25">
                  <c:v>47.2</c:v>
                </c:pt>
                <c:pt idx="26">
                  <c:v>44.2</c:v>
                </c:pt>
                <c:pt idx="27">
                  <c:v>36.1</c:v>
                </c:pt>
                <c:pt idx="28">
                  <c:v>55.2</c:v>
                </c:pt>
                <c:pt idx="29">
                  <c:v>56.8</c:v>
                </c:pt>
                <c:pt idx="30">
                  <c:v>45.7</c:v>
                </c:pt>
                <c:pt idx="31">
                  <c:v>40.6</c:v>
                </c:pt>
                <c:pt idx="32">
                  <c:v>35.4</c:v>
                </c:pt>
                <c:pt idx="33">
                  <c:v>31.7</c:v>
                </c:pt>
                <c:pt idx="34">
                  <c:v>40.1</c:v>
                </c:pt>
                <c:pt idx="35">
                  <c:v>52.2</c:v>
                </c:pt>
                <c:pt idx="36">
                  <c:v>54.3</c:v>
                </c:pt>
                <c:pt idx="37">
                  <c:v>37.1</c:v>
                </c:pt>
                <c:pt idx="38">
                  <c:v>34.799999999999997</c:v>
                </c:pt>
                <c:pt idx="39">
                  <c:v>46.6</c:v>
                </c:pt>
                <c:pt idx="40">
                  <c:v>41.4</c:v>
                </c:pt>
                <c:pt idx="41">
                  <c:v>45.1</c:v>
                </c:pt>
                <c:pt idx="42">
                  <c:v>61.1</c:v>
                </c:pt>
                <c:pt idx="43">
                  <c:v>52.3</c:v>
                </c:pt>
                <c:pt idx="44">
                  <c:v>42.8</c:v>
                </c:pt>
                <c:pt idx="45">
                  <c:v>44.8</c:v>
                </c:pt>
                <c:pt idx="46">
                  <c:v>46.9</c:v>
                </c:pt>
                <c:pt idx="47">
                  <c:v>54.3</c:v>
                </c:pt>
                <c:pt idx="48">
                  <c:v>38.1</c:v>
                </c:pt>
                <c:pt idx="49">
                  <c:v>48</c:v>
                </c:pt>
                <c:pt idx="50">
                  <c:v>46.5</c:v>
                </c:pt>
                <c:pt idx="51">
                  <c:v>48.8</c:v>
                </c:pt>
                <c:pt idx="52">
                  <c:v>37.4</c:v>
                </c:pt>
                <c:pt idx="53">
                  <c:v>60</c:v>
                </c:pt>
                <c:pt idx="54">
                  <c:v>41.8</c:v>
                </c:pt>
                <c:pt idx="55">
                  <c:v>44.8</c:v>
                </c:pt>
                <c:pt idx="56">
                  <c:v>51.9</c:v>
                </c:pt>
                <c:pt idx="57">
                  <c:v>50</c:v>
                </c:pt>
                <c:pt idx="58">
                  <c:v>44.3</c:v>
                </c:pt>
                <c:pt idx="59">
                  <c:v>47.9</c:v>
                </c:pt>
                <c:pt idx="60">
                  <c:v>40.700000000000003</c:v>
                </c:pt>
                <c:pt idx="61">
                  <c:v>35.6</c:v>
                </c:pt>
                <c:pt idx="62">
                  <c:v>57</c:v>
                </c:pt>
                <c:pt idx="63">
                  <c:v>60.7</c:v>
                </c:pt>
                <c:pt idx="64">
                  <c:v>46.7</c:v>
                </c:pt>
                <c:pt idx="65">
                  <c:v>72.8</c:v>
                </c:pt>
                <c:pt idx="66">
                  <c:v>52.8</c:v>
                </c:pt>
                <c:pt idx="67">
                  <c:v>48.7</c:v>
                </c:pt>
                <c:pt idx="68">
                  <c:v>49.3</c:v>
                </c:pt>
                <c:pt idx="69">
                  <c:v>47.4</c:v>
                </c:pt>
                <c:pt idx="70">
                  <c:v>42.4</c:v>
                </c:pt>
                <c:pt idx="71">
                  <c:v>52.6</c:v>
                </c:pt>
                <c:pt idx="72">
                  <c:v>59.2</c:v>
                </c:pt>
                <c:pt idx="73">
                  <c:v>60.3</c:v>
                </c:pt>
                <c:pt idx="74">
                  <c:v>47</c:v>
                </c:pt>
                <c:pt idx="75">
                  <c:v>53.5</c:v>
                </c:pt>
                <c:pt idx="76">
                  <c:v>63.1</c:v>
                </c:pt>
                <c:pt idx="77">
                  <c:v>35</c:v>
                </c:pt>
                <c:pt idx="78">
                  <c:v>60.2</c:v>
                </c:pt>
                <c:pt idx="79">
                  <c:v>52.2</c:v>
                </c:pt>
                <c:pt idx="80">
                  <c:v>56.2</c:v>
                </c:pt>
                <c:pt idx="81">
                  <c:v>52.9</c:v>
                </c:pt>
                <c:pt idx="82">
                  <c:v>72.5</c:v>
                </c:pt>
                <c:pt idx="83">
                  <c:v>58.7</c:v>
                </c:pt>
                <c:pt idx="84">
                  <c:v>59.3</c:v>
                </c:pt>
                <c:pt idx="85">
                  <c:v>48.2</c:v>
                </c:pt>
                <c:pt idx="86">
                  <c:v>51.2</c:v>
                </c:pt>
                <c:pt idx="87">
                  <c:v>52.9</c:v>
                </c:pt>
                <c:pt idx="88">
                  <c:v>42.1</c:v>
                </c:pt>
                <c:pt idx="89">
                  <c:v>44.8</c:v>
                </c:pt>
                <c:pt idx="90">
                  <c:v>62.7</c:v>
                </c:pt>
                <c:pt idx="91">
                  <c:v>46</c:v>
                </c:pt>
                <c:pt idx="92">
                  <c:v>57.6</c:v>
                </c:pt>
                <c:pt idx="93">
                  <c:v>70.599999999999994</c:v>
                </c:pt>
                <c:pt idx="94">
                  <c:v>55.8</c:v>
                </c:pt>
                <c:pt idx="95">
                  <c:v>64.099999999999994</c:v>
                </c:pt>
                <c:pt idx="96">
                  <c:v>67.5</c:v>
                </c:pt>
                <c:pt idx="97">
                  <c:v>59.5</c:v>
                </c:pt>
                <c:pt idx="98">
                  <c:v>85.1</c:v>
                </c:pt>
                <c:pt idx="99">
                  <c:v>57</c:v>
                </c:pt>
                <c:pt idx="100">
                  <c:v>63.4</c:v>
                </c:pt>
                <c:pt idx="101">
                  <c:v>74</c:v>
                </c:pt>
                <c:pt idx="102">
                  <c:v>58.3</c:v>
                </c:pt>
                <c:pt idx="103">
                  <c:v>67.7</c:v>
                </c:pt>
                <c:pt idx="104">
                  <c:v>80.900000000000006</c:v>
                </c:pt>
                <c:pt idx="105">
                  <c:v>72.5</c:v>
                </c:pt>
                <c:pt idx="106">
                  <c:v>76.599999999999994</c:v>
                </c:pt>
                <c:pt idx="107">
                  <c:v>63.4</c:v>
                </c:pt>
                <c:pt idx="108">
                  <c:v>75.599999999999994</c:v>
                </c:pt>
                <c:pt idx="109">
                  <c:v>43.4</c:v>
                </c:pt>
                <c:pt idx="110">
                  <c:v>42.5</c:v>
                </c:pt>
                <c:pt idx="111">
                  <c:v>57</c:v>
                </c:pt>
                <c:pt idx="112">
                  <c:v>49.3</c:v>
                </c:pt>
                <c:pt idx="113">
                  <c:v>54.3</c:v>
                </c:pt>
                <c:pt idx="114">
                  <c:v>54.5</c:v>
                </c:pt>
                <c:pt idx="115">
                  <c:v>71.099999999999994</c:v>
                </c:pt>
                <c:pt idx="116">
                  <c:v>71.8</c:v>
                </c:pt>
                <c:pt idx="117">
                  <c:v>78.599999999999994</c:v>
                </c:pt>
                <c:pt idx="118">
                  <c:v>70.099999999999994</c:v>
                </c:pt>
                <c:pt idx="119">
                  <c:v>84.8</c:v>
                </c:pt>
                <c:pt idx="120">
                  <c:v>69.7</c:v>
                </c:pt>
                <c:pt idx="121">
                  <c:v>60.3</c:v>
                </c:pt>
                <c:pt idx="122">
                  <c:v>90.5</c:v>
                </c:pt>
                <c:pt idx="123">
                  <c:v>94.6</c:v>
                </c:pt>
                <c:pt idx="124">
                  <c:v>70.599999999999994</c:v>
                </c:pt>
                <c:pt idx="125">
                  <c:v>83.3</c:v>
                </c:pt>
                <c:pt idx="126">
                  <c:v>90.2</c:v>
                </c:pt>
                <c:pt idx="127">
                  <c:v>79.599999999999994</c:v>
                </c:pt>
                <c:pt idx="128">
                  <c:v>69.400000000000006</c:v>
                </c:pt>
                <c:pt idx="129">
                  <c:v>74</c:v>
                </c:pt>
                <c:pt idx="130">
                  <c:v>103.2</c:v>
                </c:pt>
                <c:pt idx="131">
                  <c:v>77.3</c:v>
                </c:pt>
                <c:pt idx="132">
                  <c:v>74.7</c:v>
                </c:pt>
                <c:pt idx="133">
                  <c:v>67.2</c:v>
                </c:pt>
                <c:pt idx="134">
                  <c:v>83.4</c:v>
                </c:pt>
                <c:pt idx="135">
                  <c:v>90.8</c:v>
                </c:pt>
                <c:pt idx="136">
                  <c:v>63.5</c:v>
                </c:pt>
                <c:pt idx="137">
                  <c:v>81.5</c:v>
                </c:pt>
                <c:pt idx="138">
                  <c:v>92.6</c:v>
                </c:pt>
                <c:pt idx="139">
                  <c:v>82.7</c:v>
                </c:pt>
                <c:pt idx="140">
                  <c:v>93.4</c:v>
                </c:pt>
                <c:pt idx="141">
                  <c:v>78.3</c:v>
                </c:pt>
                <c:pt idx="142">
                  <c:v>86.2</c:v>
                </c:pt>
                <c:pt idx="143">
                  <c:v>101.5</c:v>
                </c:pt>
                <c:pt idx="144">
                  <c:v>84.3</c:v>
                </c:pt>
                <c:pt idx="145">
                  <c:v>97.9</c:v>
                </c:pt>
                <c:pt idx="146" formatCode="General">
                  <c:v>8</c:v>
                </c:pt>
                <c:pt idx="147" formatCode="General">
                  <c:v>9</c:v>
                </c:pt>
                <c:pt idx="148" formatCode="General">
                  <c:v>10</c:v>
                </c:pt>
                <c:pt idx="149" formatCode="General">
                  <c:v>11</c:v>
                </c:pt>
                <c:pt idx="150" formatCode="General">
                  <c:v>12</c:v>
                </c:pt>
                <c:pt idx="151" formatCode="General">
                  <c:v>13</c:v>
                </c:pt>
                <c:pt idx="152" formatCode="General">
                  <c:v>14</c:v>
                </c:pt>
                <c:pt idx="153" formatCode="General">
                  <c:v>15</c:v>
                </c:pt>
                <c:pt idx="154" formatCode="General">
                  <c:v>16</c:v>
                </c:pt>
                <c:pt idx="155" formatCode="General">
                  <c:v>17</c:v>
                </c:pt>
                <c:pt idx="156" formatCode="General">
                  <c:v>18</c:v>
                </c:pt>
                <c:pt idx="157" formatCode="General">
                  <c:v>19</c:v>
                </c:pt>
                <c:pt idx="158" formatCode="General">
                  <c:v>20</c:v>
                </c:pt>
                <c:pt idx="159" formatCode="General">
                  <c:v>21</c:v>
                </c:pt>
                <c:pt idx="160" formatCode="General">
                  <c:v>22</c:v>
                </c:pt>
                <c:pt idx="161" formatCode="General">
                  <c:v>23</c:v>
                </c:pt>
                <c:pt idx="162" formatCode="General">
                  <c:v>24</c:v>
                </c:pt>
                <c:pt idx="163" formatCode="General">
                  <c:v>25</c:v>
                </c:pt>
                <c:pt idx="164" formatCode="General">
                  <c:v>26</c:v>
                </c:pt>
                <c:pt idx="165" formatCode="General">
                  <c:v>27</c:v>
                </c:pt>
                <c:pt idx="166" formatCode="General">
                  <c:v>28</c:v>
                </c:pt>
                <c:pt idx="167" formatCode="General">
                  <c:v>29</c:v>
                </c:pt>
                <c:pt idx="168" formatCode="General">
                  <c:v>30</c:v>
                </c:pt>
                <c:pt idx="169" formatCode="General">
                  <c:v>31</c:v>
                </c:pt>
                <c:pt idx="170" formatCode="General">
                  <c:v>32</c:v>
                </c:pt>
                <c:pt idx="171" formatCode="General">
                  <c:v>4</c:v>
                </c:pt>
                <c:pt idx="172" formatCode="General">
                  <c:v>5</c:v>
                </c:pt>
                <c:pt idx="173" formatCode="General">
                  <c:v>6</c:v>
                </c:pt>
                <c:pt idx="174" formatCode="General">
                  <c:v>7</c:v>
                </c:pt>
                <c:pt idx="175" formatCode="General">
                  <c:v>8</c:v>
                </c:pt>
                <c:pt idx="176" formatCode="General">
                  <c:v>9</c:v>
                </c:pt>
                <c:pt idx="177" formatCode="General">
                  <c:v>10</c:v>
                </c:pt>
                <c:pt idx="178" formatCode="General">
                  <c:v>11</c:v>
                </c:pt>
                <c:pt idx="179" formatCode="General">
                  <c:v>12</c:v>
                </c:pt>
                <c:pt idx="180" formatCode="General">
                  <c:v>13</c:v>
                </c:pt>
                <c:pt idx="181" formatCode="General">
                  <c:v>14</c:v>
                </c:pt>
                <c:pt idx="182" formatCode="General">
                  <c:v>15</c:v>
                </c:pt>
                <c:pt idx="183" formatCode="General">
                  <c:v>16</c:v>
                </c:pt>
                <c:pt idx="184" formatCode="General">
                  <c:v>17</c:v>
                </c:pt>
                <c:pt idx="185" formatCode="General">
                  <c:v>18</c:v>
                </c:pt>
                <c:pt idx="186" formatCode="General">
                  <c:v>19</c:v>
                </c:pt>
                <c:pt idx="187" formatCode="General">
                  <c:v>20</c:v>
                </c:pt>
                <c:pt idx="188" formatCode="General">
                  <c:v>21</c:v>
                </c:pt>
                <c:pt idx="189" formatCode="General">
                  <c:v>22</c:v>
                </c:pt>
                <c:pt idx="190" formatCode="General">
                  <c:v>23</c:v>
                </c:pt>
                <c:pt idx="191" formatCode="General">
                  <c:v>24</c:v>
                </c:pt>
                <c:pt idx="192" formatCode="General">
                  <c:v>25</c:v>
                </c:pt>
                <c:pt idx="193" formatCode="General">
                  <c:v>26</c:v>
                </c:pt>
                <c:pt idx="194" formatCode="General">
                  <c:v>27</c:v>
                </c:pt>
                <c:pt idx="195" formatCode="General">
                  <c:v>28</c:v>
                </c:pt>
                <c:pt idx="196" formatCode="General">
                  <c:v>29</c:v>
                </c:pt>
                <c:pt idx="197" formatCode="General">
                  <c:v>30</c:v>
                </c:pt>
                <c:pt idx="198" formatCode="General">
                  <c:v>24</c:v>
                </c:pt>
                <c:pt idx="199" formatCode="General">
                  <c:v>26</c:v>
                </c:pt>
                <c:pt idx="200" formatCode="General">
                  <c:v>28</c:v>
                </c:pt>
                <c:pt idx="201" formatCode="General">
                  <c:v>30</c:v>
                </c:pt>
                <c:pt idx="202" formatCode="General">
                  <c:v>32</c:v>
                </c:pt>
                <c:pt idx="203" formatCode="General">
                  <c:v>34</c:v>
                </c:pt>
                <c:pt idx="204" formatCode="General">
                  <c:v>36</c:v>
                </c:pt>
                <c:pt idx="205" formatCode="General">
                  <c:v>38</c:v>
                </c:pt>
                <c:pt idx="206" formatCode="General">
                  <c:v>40</c:v>
                </c:pt>
                <c:pt idx="207" formatCode="General">
                  <c:v>42</c:v>
                </c:pt>
                <c:pt idx="208" formatCode="General">
                  <c:v>44</c:v>
                </c:pt>
                <c:pt idx="209" formatCode="General">
                  <c:v>46</c:v>
                </c:pt>
                <c:pt idx="210" formatCode="General">
                  <c:v>48</c:v>
                </c:pt>
                <c:pt idx="211" formatCode="General">
                  <c:v>50</c:v>
                </c:pt>
                <c:pt idx="212" formatCode="General">
                  <c:v>52</c:v>
                </c:pt>
                <c:pt idx="213" formatCode="General">
                  <c:v>36</c:v>
                </c:pt>
                <c:pt idx="214" formatCode="General">
                  <c:v>38</c:v>
                </c:pt>
                <c:pt idx="215" formatCode="General">
                  <c:v>40</c:v>
                </c:pt>
                <c:pt idx="216" formatCode="General">
                  <c:v>42</c:v>
                </c:pt>
                <c:pt idx="217" formatCode="General">
                  <c:v>44</c:v>
                </c:pt>
                <c:pt idx="218" formatCode="General">
                  <c:v>46</c:v>
                </c:pt>
                <c:pt idx="219" formatCode="General">
                  <c:v>48</c:v>
                </c:pt>
                <c:pt idx="220" formatCode="General">
                  <c:v>50</c:v>
                </c:pt>
                <c:pt idx="221" formatCode="General">
                  <c:v>52</c:v>
                </c:pt>
                <c:pt idx="222" formatCode="General">
                  <c:v>54</c:v>
                </c:pt>
                <c:pt idx="223" formatCode="General">
                  <c:v>56</c:v>
                </c:pt>
                <c:pt idx="224" formatCode="General">
                  <c:v>58</c:v>
                </c:pt>
                <c:pt idx="225" formatCode="General">
                  <c:v>60</c:v>
                </c:pt>
                <c:pt idx="226" formatCode="General">
                  <c:v>62</c:v>
                </c:pt>
                <c:pt idx="227" formatCode="General">
                  <c:v>64</c:v>
                </c:pt>
                <c:pt idx="228" formatCode="General">
                  <c:v>66</c:v>
                </c:pt>
                <c:pt idx="229" formatCode="General">
                  <c:v>68</c:v>
                </c:pt>
                <c:pt idx="230" formatCode="General">
                  <c:v>70</c:v>
                </c:pt>
              </c:numCache>
            </c:numRef>
          </c:xVal>
          <c:yVal>
            <c:numRef>
              <c:f>'##KrR_alleFI (2)'!$N$3:$N$233</c:f>
              <c:numCache>
                <c:formatCode>0.00</c:formatCode>
                <c:ptCount val="231"/>
                <c:pt idx="0">
                  <c:v>1.46</c:v>
                </c:pt>
                <c:pt idx="1">
                  <c:v>2.1749999999999998</c:v>
                </c:pt>
                <c:pt idx="2">
                  <c:v>2.645</c:v>
                </c:pt>
                <c:pt idx="3">
                  <c:v>1.25</c:v>
                </c:pt>
                <c:pt idx="4">
                  <c:v>1.25</c:v>
                </c:pt>
                <c:pt idx="5">
                  <c:v>2.4750000000000001</c:v>
                </c:pt>
                <c:pt idx="6">
                  <c:v>1.5249999999999999</c:v>
                </c:pt>
                <c:pt idx="7">
                  <c:v>1.55</c:v>
                </c:pt>
                <c:pt idx="8">
                  <c:v>1.45</c:v>
                </c:pt>
                <c:pt idx="9">
                  <c:v>3.23</c:v>
                </c:pt>
                <c:pt idx="10">
                  <c:v>3.9249999999999998</c:v>
                </c:pt>
                <c:pt idx="11">
                  <c:v>3.31</c:v>
                </c:pt>
                <c:pt idx="12">
                  <c:v>3.2250000000000001</c:v>
                </c:pt>
                <c:pt idx="13">
                  <c:v>3.97</c:v>
                </c:pt>
                <c:pt idx="14">
                  <c:v>3.06</c:v>
                </c:pt>
                <c:pt idx="15">
                  <c:v>3.8650000000000002</c:v>
                </c:pt>
                <c:pt idx="16">
                  <c:v>4.4249999999999998</c:v>
                </c:pt>
                <c:pt idx="17">
                  <c:v>3.395</c:v>
                </c:pt>
                <c:pt idx="18">
                  <c:v>3.75</c:v>
                </c:pt>
                <c:pt idx="19">
                  <c:v>4</c:v>
                </c:pt>
                <c:pt idx="20">
                  <c:v>4.0549999999999997</c:v>
                </c:pt>
                <c:pt idx="21">
                  <c:v>5.0750000000000002</c:v>
                </c:pt>
                <c:pt idx="22">
                  <c:v>2.84</c:v>
                </c:pt>
                <c:pt idx="23">
                  <c:v>4.5449999999999999</c:v>
                </c:pt>
                <c:pt idx="24">
                  <c:v>4.9000000000000004</c:v>
                </c:pt>
                <c:pt idx="25">
                  <c:v>4.0599999999999996</c:v>
                </c:pt>
                <c:pt idx="26">
                  <c:v>4.5</c:v>
                </c:pt>
                <c:pt idx="27">
                  <c:v>3.31</c:v>
                </c:pt>
                <c:pt idx="28">
                  <c:v>3.99</c:v>
                </c:pt>
                <c:pt idx="29">
                  <c:v>5.4749999999999996</c:v>
                </c:pt>
                <c:pt idx="30">
                  <c:v>3.9950000000000001</c:v>
                </c:pt>
                <c:pt idx="31">
                  <c:v>4.37</c:v>
                </c:pt>
                <c:pt idx="32">
                  <c:v>3.41</c:v>
                </c:pt>
                <c:pt idx="33">
                  <c:v>3.01</c:v>
                </c:pt>
                <c:pt idx="34">
                  <c:v>3.35</c:v>
                </c:pt>
                <c:pt idx="35">
                  <c:v>3.7</c:v>
                </c:pt>
                <c:pt idx="36">
                  <c:v>3.72</c:v>
                </c:pt>
                <c:pt idx="37">
                  <c:v>4.0949999999999998</c:v>
                </c:pt>
                <c:pt idx="38">
                  <c:v>3.7250000000000001</c:v>
                </c:pt>
                <c:pt idx="39">
                  <c:v>4.53</c:v>
                </c:pt>
                <c:pt idx="40">
                  <c:v>3.85</c:v>
                </c:pt>
                <c:pt idx="41">
                  <c:v>4.1150000000000002</c:v>
                </c:pt>
                <c:pt idx="42">
                  <c:v>4.9800000000000004</c:v>
                </c:pt>
                <c:pt idx="43">
                  <c:v>5.1550000000000002</c:v>
                </c:pt>
                <c:pt idx="44">
                  <c:v>3.9550000000000001</c:v>
                </c:pt>
                <c:pt idx="45">
                  <c:v>4.75</c:v>
                </c:pt>
                <c:pt idx="46">
                  <c:v>4.1150000000000002</c:v>
                </c:pt>
                <c:pt idx="47">
                  <c:v>4.2649999999999997</c:v>
                </c:pt>
                <c:pt idx="48">
                  <c:v>3.4849999999999999</c:v>
                </c:pt>
                <c:pt idx="49">
                  <c:v>4.3499999999999996</c:v>
                </c:pt>
                <c:pt idx="50">
                  <c:v>3.4</c:v>
                </c:pt>
                <c:pt idx="51">
                  <c:v>4.7750000000000004</c:v>
                </c:pt>
                <c:pt idx="52">
                  <c:v>3.28</c:v>
                </c:pt>
                <c:pt idx="53">
                  <c:v>5.36</c:v>
                </c:pt>
                <c:pt idx="54">
                  <c:v>3.48</c:v>
                </c:pt>
                <c:pt idx="55">
                  <c:v>3.35</c:v>
                </c:pt>
                <c:pt idx="56">
                  <c:v>4.2699999999999996</c:v>
                </c:pt>
                <c:pt idx="57">
                  <c:v>5.31</c:v>
                </c:pt>
                <c:pt idx="58">
                  <c:v>4.8099999999999996</c:v>
                </c:pt>
                <c:pt idx="59">
                  <c:v>4.1100000000000003</c:v>
                </c:pt>
                <c:pt idx="60">
                  <c:v>3.35</c:v>
                </c:pt>
                <c:pt idx="61">
                  <c:v>3.7850000000000001</c:v>
                </c:pt>
                <c:pt idx="62">
                  <c:v>4.665</c:v>
                </c:pt>
                <c:pt idx="63">
                  <c:v>5.625</c:v>
                </c:pt>
                <c:pt idx="64">
                  <c:v>4.4050000000000002</c:v>
                </c:pt>
                <c:pt idx="65">
                  <c:v>5.08</c:v>
                </c:pt>
                <c:pt idx="66">
                  <c:v>4.74</c:v>
                </c:pt>
                <c:pt idx="67">
                  <c:v>4.3899999999999997</c:v>
                </c:pt>
                <c:pt idx="68">
                  <c:v>4.55</c:v>
                </c:pt>
                <c:pt idx="69">
                  <c:v>4.72</c:v>
                </c:pt>
                <c:pt idx="70">
                  <c:v>3.87</c:v>
                </c:pt>
                <c:pt idx="71">
                  <c:v>5.9550000000000001</c:v>
                </c:pt>
                <c:pt idx="72">
                  <c:v>4.24</c:v>
                </c:pt>
                <c:pt idx="73">
                  <c:v>5.8</c:v>
                </c:pt>
                <c:pt idx="74">
                  <c:v>4.6399999999999997</c:v>
                </c:pt>
                <c:pt idx="75">
                  <c:v>4.9850000000000003</c:v>
                </c:pt>
                <c:pt idx="76">
                  <c:v>5.07</c:v>
                </c:pt>
                <c:pt idx="77">
                  <c:v>3.01</c:v>
                </c:pt>
                <c:pt idx="78">
                  <c:v>5.35</c:v>
                </c:pt>
                <c:pt idx="79">
                  <c:v>5.15</c:v>
                </c:pt>
                <c:pt idx="80">
                  <c:v>5.44</c:v>
                </c:pt>
                <c:pt idx="81">
                  <c:v>4.4249999999999998</c:v>
                </c:pt>
                <c:pt idx="82">
                  <c:v>5.86</c:v>
                </c:pt>
                <c:pt idx="83">
                  <c:v>4.5149999999999997</c:v>
                </c:pt>
                <c:pt idx="84">
                  <c:v>4.55</c:v>
                </c:pt>
                <c:pt idx="85">
                  <c:v>4.415</c:v>
                </c:pt>
                <c:pt idx="86">
                  <c:v>5.0949999999999998</c:v>
                </c:pt>
                <c:pt idx="87">
                  <c:v>4.4349999999999996</c:v>
                </c:pt>
                <c:pt idx="88">
                  <c:v>3.57</c:v>
                </c:pt>
                <c:pt idx="89">
                  <c:v>4.32</c:v>
                </c:pt>
                <c:pt idx="90">
                  <c:v>5.8049999999999997</c:v>
                </c:pt>
                <c:pt idx="91">
                  <c:v>4.32</c:v>
                </c:pt>
                <c:pt idx="92">
                  <c:v>4.3</c:v>
                </c:pt>
                <c:pt idx="93">
                  <c:v>6.32</c:v>
                </c:pt>
                <c:pt idx="94">
                  <c:v>5.21</c:v>
                </c:pt>
                <c:pt idx="95">
                  <c:v>4.67</c:v>
                </c:pt>
                <c:pt idx="96">
                  <c:v>4.7699999999999996</c:v>
                </c:pt>
                <c:pt idx="97">
                  <c:v>5.35</c:v>
                </c:pt>
                <c:pt idx="98">
                  <c:v>5.9</c:v>
                </c:pt>
                <c:pt idx="99">
                  <c:v>6.38</c:v>
                </c:pt>
                <c:pt idx="100">
                  <c:v>6.07</c:v>
                </c:pt>
                <c:pt idx="101">
                  <c:v>5.7949999999999999</c:v>
                </c:pt>
                <c:pt idx="102">
                  <c:v>5.9249999999999998</c:v>
                </c:pt>
                <c:pt idx="103">
                  <c:v>5.28</c:v>
                </c:pt>
                <c:pt idx="104">
                  <c:v>6.625</c:v>
                </c:pt>
                <c:pt idx="105">
                  <c:v>6.6150000000000002</c:v>
                </c:pt>
                <c:pt idx="106">
                  <c:v>5.18</c:v>
                </c:pt>
                <c:pt idx="107">
                  <c:v>4.7300000000000004</c:v>
                </c:pt>
                <c:pt idx="108">
                  <c:v>6.56</c:v>
                </c:pt>
                <c:pt idx="109">
                  <c:v>4.1500000000000004</c:v>
                </c:pt>
                <c:pt idx="110">
                  <c:v>5.2149999999999999</c:v>
                </c:pt>
                <c:pt idx="111">
                  <c:v>5.7</c:v>
                </c:pt>
                <c:pt idx="112">
                  <c:v>4.9550000000000001</c:v>
                </c:pt>
                <c:pt idx="113">
                  <c:v>5.99</c:v>
                </c:pt>
                <c:pt idx="114">
                  <c:v>4.45</c:v>
                </c:pt>
                <c:pt idx="115">
                  <c:v>5.34</c:v>
                </c:pt>
                <c:pt idx="116">
                  <c:v>6.04</c:v>
                </c:pt>
                <c:pt idx="117">
                  <c:v>7.29</c:v>
                </c:pt>
                <c:pt idx="118">
                  <c:v>6.0449999999999999</c:v>
                </c:pt>
                <c:pt idx="119">
                  <c:v>6.7</c:v>
                </c:pt>
                <c:pt idx="120">
                  <c:v>5.3849999999999998</c:v>
                </c:pt>
                <c:pt idx="121">
                  <c:v>4.4249999999999998</c:v>
                </c:pt>
                <c:pt idx="122">
                  <c:v>6.8650000000000002</c:v>
                </c:pt>
                <c:pt idx="123">
                  <c:v>6.6849999999999996</c:v>
                </c:pt>
                <c:pt idx="124">
                  <c:v>7.2249999999999996</c:v>
                </c:pt>
                <c:pt idx="125">
                  <c:v>6.6550000000000002</c:v>
                </c:pt>
                <c:pt idx="126">
                  <c:v>6.5</c:v>
                </c:pt>
                <c:pt idx="127">
                  <c:v>5.35</c:v>
                </c:pt>
                <c:pt idx="128">
                  <c:v>4.9349999999999996</c:v>
                </c:pt>
                <c:pt idx="129">
                  <c:v>6.4550000000000001</c:v>
                </c:pt>
                <c:pt idx="130">
                  <c:v>7.11</c:v>
                </c:pt>
                <c:pt idx="131">
                  <c:v>5.65</c:v>
                </c:pt>
                <c:pt idx="132">
                  <c:v>7.8550000000000004</c:v>
                </c:pt>
                <c:pt idx="133">
                  <c:v>4.95</c:v>
                </c:pt>
                <c:pt idx="134">
                  <c:v>5.75</c:v>
                </c:pt>
                <c:pt idx="135">
                  <c:v>7.0549999999999997</c:v>
                </c:pt>
                <c:pt idx="136">
                  <c:v>5.43</c:v>
                </c:pt>
                <c:pt idx="137">
                  <c:v>7.4</c:v>
                </c:pt>
                <c:pt idx="138">
                  <c:v>6.72</c:v>
                </c:pt>
                <c:pt idx="139">
                  <c:v>6.47</c:v>
                </c:pt>
                <c:pt idx="140">
                  <c:v>7.35</c:v>
                </c:pt>
                <c:pt idx="141">
                  <c:v>6.55</c:v>
                </c:pt>
                <c:pt idx="142">
                  <c:v>7.1449999999999996</c:v>
                </c:pt>
                <c:pt idx="143">
                  <c:v>6.1749999999999998</c:v>
                </c:pt>
                <c:pt idx="144">
                  <c:v>6.51</c:v>
                </c:pt>
                <c:pt idx="145">
                  <c:v>6.82</c:v>
                </c:pt>
                <c:pt idx="146">
                  <c:v>0.81758838114662591</c:v>
                </c:pt>
                <c:pt idx="147">
                  <c:v>0.87403874447366325</c:v>
                </c:pt>
                <c:pt idx="148">
                  <c:v>0.927058084855655</c:v>
                </c:pt>
                <c:pt idx="149">
                  <c:v>0.97720502380583985</c:v>
                </c:pt>
                <c:pt idx="150">
                  <c:v>1.0249012754438884</c:v>
                </c:pt>
                <c:pt idx="151">
                  <c:v>1.0704744696916626</c:v>
                </c:pt>
                <c:pt idx="152">
                  <c:v>1.1283791670955126</c:v>
                </c:pt>
                <c:pt idx="153">
                  <c:v>1.1834540545406396</c:v>
                </c:pt>
                <c:pt idx="154">
                  <c:v>1.2360774464742066</c:v>
                </c:pt>
                <c:pt idx="155">
                  <c:v>1.2988619621707653</c:v>
                </c:pt>
                <c:pt idx="156">
                  <c:v>1.358748446131949</c:v>
                </c:pt>
                <c:pt idx="157">
                  <c:v>1.4161046158239445</c:v>
                </c:pt>
                <c:pt idx="158">
                  <c:v>1.4820047957642228</c:v>
                </c:pt>
                <c:pt idx="159">
                  <c:v>1.5553633450087505</c:v>
                </c:pt>
                <c:pt idx="160">
                  <c:v>1.6254144257159351</c:v>
                </c:pt>
                <c:pt idx="161">
                  <c:v>1.7019459345914885</c:v>
                </c:pt>
                <c:pt idx="162">
                  <c:v>1.7841241161527712</c:v>
                </c:pt>
                <c:pt idx="163">
                  <c:v>1.8626802622574059</c:v>
                </c:pt>
                <c:pt idx="164">
                  <c:v>1.9380548642824151</c:v>
                </c:pt>
                <c:pt idx="165">
                  <c:v>2.018506017616128</c:v>
                </c:pt>
                <c:pt idx="166">
                  <c:v>2.0958712816717329</c:v>
                </c:pt>
                <c:pt idx="167">
                  <c:v>2.1778010249190536</c:v>
                </c:pt>
                <c:pt idx="168">
                  <c:v>2.2567583341910251</c:v>
                </c:pt>
                <c:pt idx="169">
                  <c:v>2.3398568422792878</c:v>
                </c:pt>
                <c:pt idx="170">
                  <c:v>2.4201036973199614</c:v>
                </c:pt>
                <c:pt idx="171">
                  <c:v>0.85563586777479039</c:v>
                </c:pt>
                <c:pt idx="172">
                  <c:v>0.85563586777479039</c:v>
                </c:pt>
                <c:pt idx="173">
                  <c:v>0.87403874447366325</c:v>
                </c:pt>
                <c:pt idx="174">
                  <c:v>0.89206205807638561</c:v>
                </c:pt>
                <c:pt idx="175">
                  <c:v>0.927058084855655</c:v>
                </c:pt>
                <c:pt idx="176">
                  <c:v>0.96078024018658548</c:v>
                </c:pt>
                <c:pt idx="177">
                  <c:v>0.99335826727810106</c:v>
                </c:pt>
                <c:pt idx="178">
                  <c:v>1.0555020614111881</c:v>
                </c:pt>
                <c:pt idx="179">
                  <c:v>1.1141851534268368</c:v>
                </c:pt>
                <c:pt idx="180">
                  <c:v>1.1834540545406396</c:v>
                </c:pt>
                <c:pt idx="181">
                  <c:v>1.2488868813069398</c:v>
                </c:pt>
                <c:pt idx="182">
                  <c:v>1.3231418571003069</c:v>
                </c:pt>
                <c:pt idx="183">
                  <c:v>1.3934454799959426</c:v>
                </c:pt>
                <c:pt idx="184">
                  <c:v>1.4712264360219254</c:v>
                </c:pt>
                <c:pt idx="185">
                  <c:v>1.5450968080927583</c:v>
                </c:pt>
                <c:pt idx="186">
                  <c:v>1.6254144257159351</c:v>
                </c:pt>
                <c:pt idx="187">
                  <c:v>1.6925687506432689</c:v>
                </c:pt>
                <c:pt idx="188">
                  <c:v>1.7751810818109595</c:v>
                </c:pt>
                <c:pt idx="189">
                  <c:v>1.8455123359562136</c:v>
                </c:pt>
                <c:pt idx="190">
                  <c:v>1.921560480373171</c:v>
                </c:pt>
                <c:pt idx="191">
                  <c:v>1.9867165345562021</c:v>
                </c:pt>
                <c:pt idx="192">
                  <c:v>2.0575523046193545</c:v>
                </c:pt>
                <c:pt idx="193">
                  <c:v>2.1260292528114064</c:v>
                </c:pt>
                <c:pt idx="194">
                  <c:v>2.1850968611841584</c:v>
                </c:pt>
                <c:pt idx="195">
                  <c:v>2.2496949104983708</c:v>
                </c:pt>
                <c:pt idx="196">
                  <c:v>2.3124891541124435</c:v>
                </c:pt>
                <c:pt idx="197">
                  <c:v>2.3736227555054099</c:v>
                </c:pt>
                <c:pt idx="198">
                  <c:v>1.4</c:v>
                </c:pt>
                <c:pt idx="199">
                  <c:v>1.5</c:v>
                </c:pt>
                <c:pt idx="200">
                  <c:v>1.6</c:v>
                </c:pt>
                <c:pt idx="201">
                  <c:v>1.7</c:v>
                </c:pt>
                <c:pt idx="202">
                  <c:v>1.8</c:v>
                </c:pt>
                <c:pt idx="203">
                  <c:v>1.9</c:v>
                </c:pt>
                <c:pt idx="204">
                  <c:v>2</c:v>
                </c:pt>
                <c:pt idx="205">
                  <c:v>2.1</c:v>
                </c:pt>
                <c:pt idx="206">
                  <c:v>2.2000000000000002</c:v>
                </c:pt>
                <c:pt idx="207">
                  <c:v>2.2999999999999998</c:v>
                </c:pt>
                <c:pt idx="208">
                  <c:v>2.2999999999999998</c:v>
                </c:pt>
                <c:pt idx="209">
                  <c:v>2.4</c:v>
                </c:pt>
                <c:pt idx="210">
                  <c:v>2.5</c:v>
                </c:pt>
                <c:pt idx="211">
                  <c:v>2.5</c:v>
                </c:pt>
                <c:pt idx="212">
                  <c:v>2.6</c:v>
                </c:pt>
                <c:pt idx="213">
                  <c:v>2.8</c:v>
                </c:pt>
                <c:pt idx="214">
                  <c:v>3</c:v>
                </c:pt>
                <c:pt idx="215">
                  <c:v>3.1</c:v>
                </c:pt>
                <c:pt idx="216">
                  <c:v>3.2</c:v>
                </c:pt>
                <c:pt idx="217">
                  <c:v>3.3</c:v>
                </c:pt>
                <c:pt idx="218">
                  <c:v>3.4</c:v>
                </c:pt>
                <c:pt idx="219">
                  <c:v>3.5</c:v>
                </c:pt>
                <c:pt idx="220">
                  <c:v>3.7</c:v>
                </c:pt>
                <c:pt idx="221">
                  <c:v>3.8</c:v>
                </c:pt>
                <c:pt idx="222">
                  <c:v>3.9</c:v>
                </c:pt>
                <c:pt idx="223">
                  <c:v>4</c:v>
                </c:pt>
                <c:pt idx="224">
                  <c:v>4.2</c:v>
                </c:pt>
                <c:pt idx="225">
                  <c:v>4.3</c:v>
                </c:pt>
                <c:pt idx="226">
                  <c:v>4.4000000000000004</c:v>
                </c:pt>
                <c:pt idx="227">
                  <c:v>4.5</c:v>
                </c:pt>
                <c:pt idx="228">
                  <c:v>4.5999999999999996</c:v>
                </c:pt>
                <c:pt idx="229">
                  <c:v>4.7</c:v>
                </c:pt>
                <c:pt idx="230">
                  <c:v>4.7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725888"/>
        <c:axId val="428726464"/>
      </c:scatterChart>
      <c:valAx>
        <c:axId val="42872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BHD (cm)</a:t>
                </a:r>
              </a:p>
            </c:rich>
          </c:tx>
          <c:layout>
            <c:manualLayout>
              <c:xMode val="edge"/>
              <c:yMode val="edge"/>
              <c:x val="0.46588300893400225"/>
              <c:y val="0.8486183893638148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726464"/>
        <c:crosses val="autoZero"/>
        <c:crossBetween val="midCat"/>
      </c:valAx>
      <c:valAx>
        <c:axId val="4287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KronenR (m)</a:t>
                </a:r>
              </a:p>
            </c:rich>
          </c:tx>
          <c:layout>
            <c:manualLayout>
              <c:xMode val="edge"/>
              <c:yMode val="edge"/>
              <c:x val="1.9162283143815004E-2"/>
              <c:y val="0.3574056702092415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7258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9282680444820756"/>
          <c:y val="0.93312810448718231"/>
          <c:w val="0.25988846513799096"/>
          <c:h val="5.457919101717480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KrR-BHD alle GFI mit Solitären</a:t>
            </a:r>
          </a:p>
        </c:rich>
      </c:tx>
      <c:layout>
        <c:manualLayout>
          <c:xMode val="edge"/>
          <c:yMode val="edge"/>
          <c:x val="0.284689385604812"/>
          <c:y val="2.9685538978406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98060794763856"/>
          <c:y val="0.17625788768429038"/>
          <c:w val="0.83838611438705224"/>
          <c:h val="0.58072335626508309"/>
        </c:manualLayout>
      </c:layout>
      <c:scatterChart>
        <c:scatterStyle val="lineMarker"/>
        <c:varyColors val="0"/>
        <c:ser>
          <c:idx val="0"/>
          <c:order val="0"/>
          <c:tx>
            <c:v>alle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6725963593300108"/>
                  <c:y val="-0.1591648252323079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trendline>
            <c:spPr>
              <a:ln w="15875">
                <a:solidFill>
                  <a:srgbClr val="FF0000"/>
                </a:solidFill>
              </a:ln>
            </c:spPr>
            <c:trendlineType val="power"/>
            <c:dispRSqr val="1"/>
            <c:dispEq val="1"/>
            <c:trendlineLbl>
              <c:layout>
                <c:manualLayout>
                  <c:x val="0.37853467954623887"/>
                  <c:y val="6.9496215885635648E-2"/>
                </c:manualLayout>
              </c:layout>
              <c:numFmt formatCode="General" sourceLinked="0"/>
            </c:trendlineLbl>
          </c:trendline>
          <c:xVal>
            <c:numRef>
              <c:f>('##KrR_alleFI (2)'!$E$3:$E$233,'##KrR_alleFI (2)'!$E$284:$E$293)</c:f>
              <c:numCache>
                <c:formatCode>0.0</c:formatCode>
                <c:ptCount val="241"/>
                <c:pt idx="0">
                  <c:v>9.1999999999999993</c:v>
                </c:pt>
                <c:pt idx="1">
                  <c:v>18</c:v>
                </c:pt>
                <c:pt idx="2">
                  <c:v>21.8</c:v>
                </c:pt>
                <c:pt idx="3">
                  <c:v>6.7</c:v>
                </c:pt>
                <c:pt idx="4">
                  <c:v>8.9</c:v>
                </c:pt>
                <c:pt idx="5">
                  <c:v>19.8</c:v>
                </c:pt>
                <c:pt idx="6">
                  <c:v>10.4</c:v>
                </c:pt>
                <c:pt idx="7">
                  <c:v>9.6999999999999993</c:v>
                </c:pt>
                <c:pt idx="8">
                  <c:v>11.2</c:v>
                </c:pt>
                <c:pt idx="9">
                  <c:v>26.7</c:v>
                </c:pt>
                <c:pt idx="10">
                  <c:v>36.700000000000003</c:v>
                </c:pt>
                <c:pt idx="11">
                  <c:v>31.2</c:v>
                </c:pt>
                <c:pt idx="12">
                  <c:v>30.4</c:v>
                </c:pt>
                <c:pt idx="13">
                  <c:v>33.6</c:v>
                </c:pt>
                <c:pt idx="14">
                  <c:v>37.5</c:v>
                </c:pt>
                <c:pt idx="15">
                  <c:v>37.4</c:v>
                </c:pt>
                <c:pt idx="16">
                  <c:v>52.3</c:v>
                </c:pt>
                <c:pt idx="17">
                  <c:v>38.4</c:v>
                </c:pt>
                <c:pt idx="18">
                  <c:v>42.6</c:v>
                </c:pt>
                <c:pt idx="19">
                  <c:v>38.6</c:v>
                </c:pt>
                <c:pt idx="20">
                  <c:v>47.2</c:v>
                </c:pt>
                <c:pt idx="21">
                  <c:v>65.900000000000006</c:v>
                </c:pt>
                <c:pt idx="22">
                  <c:v>29.2</c:v>
                </c:pt>
                <c:pt idx="23">
                  <c:v>41.1</c:v>
                </c:pt>
                <c:pt idx="24">
                  <c:v>62.6</c:v>
                </c:pt>
                <c:pt idx="25">
                  <c:v>47.2</c:v>
                </c:pt>
                <c:pt idx="26">
                  <c:v>44.2</c:v>
                </c:pt>
                <c:pt idx="27">
                  <c:v>36.1</c:v>
                </c:pt>
                <c:pt idx="28">
                  <c:v>55.2</c:v>
                </c:pt>
                <c:pt idx="29">
                  <c:v>56.8</c:v>
                </c:pt>
                <c:pt idx="30">
                  <c:v>45.7</c:v>
                </c:pt>
                <c:pt idx="31">
                  <c:v>40.6</c:v>
                </c:pt>
                <c:pt idx="32">
                  <c:v>35.4</c:v>
                </c:pt>
                <c:pt idx="33">
                  <c:v>31.7</c:v>
                </c:pt>
                <c:pt idx="34">
                  <c:v>40.1</c:v>
                </c:pt>
                <c:pt idx="35">
                  <c:v>52.2</c:v>
                </c:pt>
                <c:pt idx="36">
                  <c:v>54.3</c:v>
                </c:pt>
                <c:pt idx="37">
                  <c:v>37.1</c:v>
                </c:pt>
                <c:pt idx="38">
                  <c:v>34.799999999999997</c:v>
                </c:pt>
                <c:pt idx="39">
                  <c:v>46.6</c:v>
                </c:pt>
                <c:pt idx="40">
                  <c:v>41.4</c:v>
                </c:pt>
                <c:pt idx="41">
                  <c:v>45.1</c:v>
                </c:pt>
                <c:pt idx="42">
                  <c:v>61.1</c:v>
                </c:pt>
                <c:pt idx="43">
                  <c:v>52.3</c:v>
                </c:pt>
                <c:pt idx="44">
                  <c:v>42.8</c:v>
                </c:pt>
                <c:pt idx="45">
                  <c:v>44.8</c:v>
                </c:pt>
                <c:pt idx="46">
                  <c:v>46.9</c:v>
                </c:pt>
                <c:pt idx="47">
                  <c:v>54.3</c:v>
                </c:pt>
                <c:pt idx="48">
                  <c:v>38.1</c:v>
                </c:pt>
                <c:pt idx="49">
                  <c:v>48</c:v>
                </c:pt>
                <c:pt idx="50">
                  <c:v>46.5</c:v>
                </c:pt>
                <c:pt idx="51">
                  <c:v>48.8</c:v>
                </c:pt>
                <c:pt idx="52">
                  <c:v>37.4</c:v>
                </c:pt>
                <c:pt idx="53">
                  <c:v>60</c:v>
                </c:pt>
                <c:pt idx="54">
                  <c:v>41.8</c:v>
                </c:pt>
                <c:pt idx="55">
                  <c:v>44.8</c:v>
                </c:pt>
                <c:pt idx="56">
                  <c:v>51.9</c:v>
                </c:pt>
                <c:pt idx="57">
                  <c:v>50</c:v>
                </c:pt>
                <c:pt idx="58">
                  <c:v>44.3</c:v>
                </c:pt>
                <c:pt idx="59">
                  <c:v>47.9</c:v>
                </c:pt>
                <c:pt idx="60">
                  <c:v>40.700000000000003</c:v>
                </c:pt>
                <c:pt idx="61">
                  <c:v>35.6</c:v>
                </c:pt>
                <c:pt idx="62">
                  <c:v>57</c:v>
                </c:pt>
                <c:pt idx="63">
                  <c:v>60.7</c:v>
                </c:pt>
                <c:pt idx="64">
                  <c:v>46.7</c:v>
                </c:pt>
                <c:pt idx="65">
                  <c:v>72.8</c:v>
                </c:pt>
                <c:pt idx="66">
                  <c:v>52.8</c:v>
                </c:pt>
                <c:pt idx="67">
                  <c:v>48.7</c:v>
                </c:pt>
                <c:pt idx="68">
                  <c:v>49.3</c:v>
                </c:pt>
                <c:pt idx="69">
                  <c:v>47.4</c:v>
                </c:pt>
                <c:pt idx="70">
                  <c:v>42.4</c:v>
                </c:pt>
                <c:pt idx="71">
                  <c:v>52.6</c:v>
                </c:pt>
                <c:pt idx="72">
                  <c:v>59.2</c:v>
                </c:pt>
                <c:pt idx="73">
                  <c:v>60.3</c:v>
                </c:pt>
                <c:pt idx="74">
                  <c:v>47</c:v>
                </c:pt>
                <c:pt idx="75">
                  <c:v>53.5</c:v>
                </c:pt>
                <c:pt idx="76">
                  <c:v>63.1</c:v>
                </c:pt>
                <c:pt idx="77">
                  <c:v>35</c:v>
                </c:pt>
                <c:pt idx="78">
                  <c:v>60.2</c:v>
                </c:pt>
                <c:pt idx="79">
                  <c:v>52.2</c:v>
                </c:pt>
                <c:pt idx="80">
                  <c:v>56.2</c:v>
                </c:pt>
                <c:pt idx="81">
                  <c:v>52.9</c:v>
                </c:pt>
                <c:pt idx="82">
                  <c:v>72.5</c:v>
                </c:pt>
                <c:pt idx="83">
                  <c:v>58.7</c:v>
                </c:pt>
                <c:pt idx="84">
                  <c:v>59.3</c:v>
                </c:pt>
                <c:pt idx="85">
                  <c:v>48.2</c:v>
                </c:pt>
                <c:pt idx="86">
                  <c:v>51.2</c:v>
                </c:pt>
                <c:pt idx="87">
                  <c:v>52.9</c:v>
                </c:pt>
                <c:pt idx="88">
                  <c:v>42.1</c:v>
                </c:pt>
                <c:pt idx="89">
                  <c:v>44.8</c:v>
                </c:pt>
                <c:pt idx="90">
                  <c:v>62.7</c:v>
                </c:pt>
                <c:pt idx="91">
                  <c:v>46</c:v>
                </c:pt>
                <c:pt idx="92">
                  <c:v>57.6</c:v>
                </c:pt>
                <c:pt idx="93">
                  <c:v>70.599999999999994</c:v>
                </c:pt>
                <c:pt idx="94">
                  <c:v>55.8</c:v>
                </c:pt>
                <c:pt idx="95">
                  <c:v>64.099999999999994</c:v>
                </c:pt>
                <c:pt idx="96">
                  <c:v>67.5</c:v>
                </c:pt>
                <c:pt idx="97">
                  <c:v>59.5</c:v>
                </c:pt>
                <c:pt idx="98">
                  <c:v>85.1</c:v>
                </c:pt>
                <c:pt idx="99">
                  <c:v>57</c:v>
                </c:pt>
                <c:pt idx="100">
                  <c:v>63.4</c:v>
                </c:pt>
                <c:pt idx="101">
                  <c:v>74</c:v>
                </c:pt>
                <c:pt idx="102">
                  <c:v>58.3</c:v>
                </c:pt>
                <c:pt idx="103">
                  <c:v>67.7</c:v>
                </c:pt>
                <c:pt idx="104">
                  <c:v>80.900000000000006</c:v>
                </c:pt>
                <c:pt idx="105">
                  <c:v>72.5</c:v>
                </c:pt>
                <c:pt idx="106">
                  <c:v>76.599999999999994</c:v>
                </c:pt>
                <c:pt idx="107">
                  <c:v>63.4</c:v>
                </c:pt>
                <c:pt idx="108">
                  <c:v>75.599999999999994</c:v>
                </c:pt>
                <c:pt idx="109">
                  <c:v>43.4</c:v>
                </c:pt>
                <c:pt idx="110">
                  <c:v>42.5</c:v>
                </c:pt>
                <c:pt idx="111">
                  <c:v>57</c:v>
                </c:pt>
                <c:pt idx="112">
                  <c:v>49.3</c:v>
                </c:pt>
                <c:pt idx="113">
                  <c:v>54.3</c:v>
                </c:pt>
                <c:pt idx="114">
                  <c:v>54.5</c:v>
                </c:pt>
                <c:pt idx="115">
                  <c:v>71.099999999999994</c:v>
                </c:pt>
                <c:pt idx="116">
                  <c:v>71.8</c:v>
                </c:pt>
                <c:pt idx="117">
                  <c:v>78.599999999999994</c:v>
                </c:pt>
                <c:pt idx="118">
                  <c:v>70.099999999999994</c:v>
                </c:pt>
                <c:pt idx="119">
                  <c:v>84.8</c:v>
                </c:pt>
                <c:pt idx="120">
                  <c:v>69.7</c:v>
                </c:pt>
                <c:pt idx="121">
                  <c:v>60.3</c:v>
                </c:pt>
                <c:pt idx="122">
                  <c:v>90.5</c:v>
                </c:pt>
                <c:pt idx="123">
                  <c:v>94.6</c:v>
                </c:pt>
                <c:pt idx="124">
                  <c:v>70.599999999999994</c:v>
                </c:pt>
                <c:pt idx="125">
                  <c:v>83.3</c:v>
                </c:pt>
                <c:pt idx="126">
                  <c:v>90.2</c:v>
                </c:pt>
                <c:pt idx="127">
                  <c:v>79.599999999999994</c:v>
                </c:pt>
                <c:pt idx="128">
                  <c:v>69.400000000000006</c:v>
                </c:pt>
                <c:pt idx="129">
                  <c:v>74</c:v>
                </c:pt>
                <c:pt idx="130">
                  <c:v>103.2</c:v>
                </c:pt>
                <c:pt idx="131">
                  <c:v>77.3</c:v>
                </c:pt>
                <c:pt idx="132">
                  <c:v>74.7</c:v>
                </c:pt>
                <c:pt idx="133">
                  <c:v>67.2</c:v>
                </c:pt>
                <c:pt idx="134">
                  <c:v>83.4</c:v>
                </c:pt>
                <c:pt idx="135">
                  <c:v>90.8</c:v>
                </c:pt>
                <c:pt idx="136">
                  <c:v>63.5</c:v>
                </c:pt>
                <c:pt idx="137">
                  <c:v>81.5</c:v>
                </c:pt>
                <c:pt idx="138">
                  <c:v>92.6</c:v>
                </c:pt>
                <c:pt idx="139">
                  <c:v>82.7</c:v>
                </c:pt>
                <c:pt idx="140">
                  <c:v>93.4</c:v>
                </c:pt>
                <c:pt idx="141">
                  <c:v>78.3</c:v>
                </c:pt>
                <c:pt idx="142">
                  <c:v>86.2</c:v>
                </c:pt>
                <c:pt idx="143">
                  <c:v>101.5</c:v>
                </c:pt>
                <c:pt idx="144">
                  <c:v>84.3</c:v>
                </c:pt>
                <c:pt idx="145">
                  <c:v>97.9</c:v>
                </c:pt>
                <c:pt idx="146" formatCode="General">
                  <c:v>8</c:v>
                </c:pt>
                <c:pt idx="147" formatCode="General">
                  <c:v>9</c:v>
                </c:pt>
                <c:pt idx="148" formatCode="General">
                  <c:v>10</c:v>
                </c:pt>
                <c:pt idx="149" formatCode="General">
                  <c:v>11</c:v>
                </c:pt>
                <c:pt idx="150" formatCode="General">
                  <c:v>12</c:v>
                </c:pt>
                <c:pt idx="151" formatCode="General">
                  <c:v>13</c:v>
                </c:pt>
                <c:pt idx="152" formatCode="General">
                  <c:v>14</c:v>
                </c:pt>
                <c:pt idx="153" formatCode="General">
                  <c:v>15</c:v>
                </c:pt>
                <c:pt idx="154" formatCode="General">
                  <c:v>16</c:v>
                </c:pt>
                <c:pt idx="155" formatCode="General">
                  <c:v>17</c:v>
                </c:pt>
                <c:pt idx="156" formatCode="General">
                  <c:v>18</c:v>
                </c:pt>
                <c:pt idx="157" formatCode="General">
                  <c:v>19</c:v>
                </c:pt>
                <c:pt idx="158" formatCode="General">
                  <c:v>20</c:v>
                </c:pt>
                <c:pt idx="159" formatCode="General">
                  <c:v>21</c:v>
                </c:pt>
                <c:pt idx="160" formatCode="General">
                  <c:v>22</c:v>
                </c:pt>
                <c:pt idx="161" formatCode="General">
                  <c:v>23</c:v>
                </c:pt>
                <c:pt idx="162" formatCode="General">
                  <c:v>24</c:v>
                </c:pt>
                <c:pt idx="163" formatCode="General">
                  <c:v>25</c:v>
                </c:pt>
                <c:pt idx="164" formatCode="General">
                  <c:v>26</c:v>
                </c:pt>
                <c:pt idx="165" formatCode="General">
                  <c:v>27</c:v>
                </c:pt>
                <c:pt idx="166" formatCode="General">
                  <c:v>28</c:v>
                </c:pt>
                <c:pt idx="167" formatCode="General">
                  <c:v>29</c:v>
                </c:pt>
                <c:pt idx="168" formatCode="General">
                  <c:v>30</c:v>
                </c:pt>
                <c:pt idx="169" formatCode="General">
                  <c:v>31</c:v>
                </c:pt>
                <c:pt idx="170" formatCode="General">
                  <c:v>32</c:v>
                </c:pt>
                <c:pt idx="171" formatCode="General">
                  <c:v>4</c:v>
                </c:pt>
                <c:pt idx="172" formatCode="General">
                  <c:v>5</c:v>
                </c:pt>
                <c:pt idx="173" formatCode="General">
                  <c:v>6</c:v>
                </c:pt>
                <c:pt idx="174" formatCode="General">
                  <c:v>7</c:v>
                </c:pt>
                <c:pt idx="175" formatCode="General">
                  <c:v>8</c:v>
                </c:pt>
                <c:pt idx="176" formatCode="General">
                  <c:v>9</c:v>
                </c:pt>
                <c:pt idx="177" formatCode="General">
                  <c:v>10</c:v>
                </c:pt>
                <c:pt idx="178" formatCode="General">
                  <c:v>11</c:v>
                </c:pt>
                <c:pt idx="179" formatCode="General">
                  <c:v>12</c:v>
                </c:pt>
                <c:pt idx="180" formatCode="General">
                  <c:v>13</c:v>
                </c:pt>
                <c:pt idx="181" formatCode="General">
                  <c:v>14</c:v>
                </c:pt>
                <c:pt idx="182" formatCode="General">
                  <c:v>15</c:v>
                </c:pt>
                <c:pt idx="183" formatCode="General">
                  <c:v>16</c:v>
                </c:pt>
                <c:pt idx="184" formatCode="General">
                  <c:v>17</c:v>
                </c:pt>
                <c:pt idx="185" formatCode="General">
                  <c:v>18</c:v>
                </c:pt>
                <c:pt idx="186" formatCode="General">
                  <c:v>19</c:v>
                </c:pt>
                <c:pt idx="187" formatCode="General">
                  <c:v>20</c:v>
                </c:pt>
                <c:pt idx="188" formatCode="General">
                  <c:v>21</c:v>
                </c:pt>
                <c:pt idx="189" formatCode="General">
                  <c:v>22</c:v>
                </c:pt>
                <c:pt idx="190" formatCode="General">
                  <c:v>23</c:v>
                </c:pt>
                <c:pt idx="191" formatCode="General">
                  <c:v>24</c:v>
                </c:pt>
                <c:pt idx="192" formatCode="General">
                  <c:v>25</c:v>
                </c:pt>
                <c:pt idx="193" formatCode="General">
                  <c:v>26</c:v>
                </c:pt>
                <c:pt idx="194" formatCode="General">
                  <c:v>27</c:v>
                </c:pt>
                <c:pt idx="195" formatCode="General">
                  <c:v>28</c:v>
                </c:pt>
                <c:pt idx="196" formatCode="General">
                  <c:v>29</c:v>
                </c:pt>
                <c:pt idx="197" formatCode="General">
                  <c:v>30</c:v>
                </c:pt>
                <c:pt idx="198" formatCode="General">
                  <c:v>24</c:v>
                </c:pt>
                <c:pt idx="199" formatCode="General">
                  <c:v>26</c:v>
                </c:pt>
                <c:pt idx="200" formatCode="General">
                  <c:v>28</c:v>
                </c:pt>
                <c:pt idx="201" formatCode="General">
                  <c:v>30</c:v>
                </c:pt>
                <c:pt idx="202" formatCode="General">
                  <c:v>32</c:v>
                </c:pt>
                <c:pt idx="203" formatCode="General">
                  <c:v>34</c:v>
                </c:pt>
                <c:pt idx="204" formatCode="General">
                  <c:v>36</c:v>
                </c:pt>
                <c:pt idx="205" formatCode="General">
                  <c:v>38</c:v>
                </c:pt>
                <c:pt idx="206" formatCode="General">
                  <c:v>40</c:v>
                </c:pt>
                <c:pt idx="207" formatCode="General">
                  <c:v>42</c:v>
                </c:pt>
                <c:pt idx="208" formatCode="General">
                  <c:v>44</c:v>
                </c:pt>
                <c:pt idx="209" formatCode="General">
                  <c:v>46</c:v>
                </c:pt>
                <c:pt idx="210" formatCode="General">
                  <c:v>48</c:v>
                </c:pt>
                <c:pt idx="211" formatCode="General">
                  <c:v>50</c:v>
                </c:pt>
                <c:pt idx="212" formatCode="General">
                  <c:v>52</c:v>
                </c:pt>
                <c:pt idx="213" formatCode="General">
                  <c:v>36</c:v>
                </c:pt>
                <c:pt idx="214" formatCode="General">
                  <c:v>38</c:v>
                </c:pt>
                <c:pt idx="215" formatCode="General">
                  <c:v>40</c:v>
                </c:pt>
                <c:pt idx="216" formatCode="General">
                  <c:v>42</c:v>
                </c:pt>
                <c:pt idx="217" formatCode="General">
                  <c:v>44</c:v>
                </c:pt>
                <c:pt idx="218" formatCode="General">
                  <c:v>46</c:v>
                </c:pt>
                <c:pt idx="219" formatCode="General">
                  <c:v>48</c:v>
                </c:pt>
                <c:pt idx="220" formatCode="General">
                  <c:v>50</c:v>
                </c:pt>
                <c:pt idx="221" formatCode="General">
                  <c:v>52</c:v>
                </c:pt>
                <c:pt idx="222" formatCode="General">
                  <c:v>54</c:v>
                </c:pt>
                <c:pt idx="223" formatCode="General">
                  <c:v>56</c:v>
                </c:pt>
                <c:pt idx="224" formatCode="General">
                  <c:v>58</c:v>
                </c:pt>
                <c:pt idx="225" formatCode="General">
                  <c:v>60</c:v>
                </c:pt>
                <c:pt idx="226" formatCode="General">
                  <c:v>62</c:v>
                </c:pt>
                <c:pt idx="227" formatCode="General">
                  <c:v>64</c:v>
                </c:pt>
                <c:pt idx="228" formatCode="General">
                  <c:v>66</c:v>
                </c:pt>
                <c:pt idx="229" formatCode="General">
                  <c:v>68</c:v>
                </c:pt>
                <c:pt idx="230" formatCode="General">
                  <c:v>70</c:v>
                </c:pt>
              </c:numCache>
            </c:numRef>
          </c:xVal>
          <c:yVal>
            <c:numRef>
              <c:f>('##KrR_alleFI (2)'!$N$3:$N$233,'##KrR_alleFI (2)'!$N$284:$N$293)</c:f>
              <c:numCache>
                <c:formatCode>0.00</c:formatCode>
                <c:ptCount val="241"/>
                <c:pt idx="0">
                  <c:v>1.46</c:v>
                </c:pt>
                <c:pt idx="1">
                  <c:v>2.1749999999999998</c:v>
                </c:pt>
                <c:pt idx="2">
                  <c:v>2.645</c:v>
                </c:pt>
                <c:pt idx="3">
                  <c:v>1.25</c:v>
                </c:pt>
                <c:pt idx="4">
                  <c:v>1.25</c:v>
                </c:pt>
                <c:pt idx="5">
                  <c:v>2.4750000000000001</c:v>
                </c:pt>
                <c:pt idx="6">
                  <c:v>1.5249999999999999</c:v>
                </c:pt>
                <c:pt idx="7">
                  <c:v>1.55</c:v>
                </c:pt>
                <c:pt idx="8">
                  <c:v>1.45</c:v>
                </c:pt>
                <c:pt idx="9">
                  <c:v>3.23</c:v>
                </c:pt>
                <c:pt idx="10">
                  <c:v>3.9249999999999998</c:v>
                </c:pt>
                <c:pt idx="11">
                  <c:v>3.31</c:v>
                </c:pt>
                <c:pt idx="12">
                  <c:v>3.2250000000000001</c:v>
                </c:pt>
                <c:pt idx="13">
                  <c:v>3.97</c:v>
                </c:pt>
                <c:pt idx="14">
                  <c:v>3.06</c:v>
                </c:pt>
                <c:pt idx="15">
                  <c:v>3.8650000000000002</c:v>
                </c:pt>
                <c:pt idx="16">
                  <c:v>4.4249999999999998</c:v>
                </c:pt>
                <c:pt idx="17">
                  <c:v>3.395</c:v>
                </c:pt>
                <c:pt idx="18">
                  <c:v>3.75</c:v>
                </c:pt>
                <c:pt idx="19">
                  <c:v>4</c:v>
                </c:pt>
                <c:pt idx="20">
                  <c:v>4.0549999999999997</c:v>
                </c:pt>
                <c:pt idx="21">
                  <c:v>5.0750000000000002</c:v>
                </c:pt>
                <c:pt idx="22">
                  <c:v>2.84</c:v>
                </c:pt>
                <c:pt idx="23">
                  <c:v>4.5449999999999999</c:v>
                </c:pt>
                <c:pt idx="24">
                  <c:v>4.9000000000000004</c:v>
                </c:pt>
                <c:pt idx="25">
                  <c:v>4.0599999999999996</c:v>
                </c:pt>
                <c:pt idx="26">
                  <c:v>4.5</c:v>
                </c:pt>
                <c:pt idx="27">
                  <c:v>3.31</c:v>
                </c:pt>
                <c:pt idx="28">
                  <c:v>3.99</c:v>
                </c:pt>
                <c:pt idx="29">
                  <c:v>5.4749999999999996</c:v>
                </c:pt>
                <c:pt idx="30">
                  <c:v>3.9950000000000001</c:v>
                </c:pt>
                <c:pt idx="31">
                  <c:v>4.37</c:v>
                </c:pt>
                <c:pt idx="32">
                  <c:v>3.41</c:v>
                </c:pt>
                <c:pt idx="33">
                  <c:v>3.01</c:v>
                </c:pt>
                <c:pt idx="34">
                  <c:v>3.35</c:v>
                </c:pt>
                <c:pt idx="35">
                  <c:v>3.7</c:v>
                </c:pt>
                <c:pt idx="36">
                  <c:v>3.72</c:v>
                </c:pt>
                <c:pt idx="37">
                  <c:v>4.0949999999999998</c:v>
                </c:pt>
                <c:pt idx="38">
                  <c:v>3.7250000000000001</c:v>
                </c:pt>
                <c:pt idx="39">
                  <c:v>4.53</c:v>
                </c:pt>
                <c:pt idx="40">
                  <c:v>3.85</c:v>
                </c:pt>
                <c:pt idx="41">
                  <c:v>4.1150000000000002</c:v>
                </c:pt>
                <c:pt idx="42">
                  <c:v>4.9800000000000004</c:v>
                </c:pt>
                <c:pt idx="43">
                  <c:v>5.1550000000000002</c:v>
                </c:pt>
                <c:pt idx="44">
                  <c:v>3.9550000000000001</c:v>
                </c:pt>
                <c:pt idx="45">
                  <c:v>4.75</c:v>
                </c:pt>
                <c:pt idx="46">
                  <c:v>4.1150000000000002</c:v>
                </c:pt>
                <c:pt idx="47">
                  <c:v>4.2649999999999997</c:v>
                </c:pt>
                <c:pt idx="48">
                  <c:v>3.4849999999999999</c:v>
                </c:pt>
                <c:pt idx="49">
                  <c:v>4.3499999999999996</c:v>
                </c:pt>
                <c:pt idx="50">
                  <c:v>3.4</c:v>
                </c:pt>
                <c:pt idx="51">
                  <c:v>4.7750000000000004</c:v>
                </c:pt>
                <c:pt idx="52">
                  <c:v>3.28</c:v>
                </c:pt>
                <c:pt idx="53">
                  <c:v>5.36</c:v>
                </c:pt>
                <c:pt idx="54">
                  <c:v>3.48</c:v>
                </c:pt>
                <c:pt idx="55">
                  <c:v>3.35</c:v>
                </c:pt>
                <c:pt idx="56">
                  <c:v>4.2699999999999996</c:v>
                </c:pt>
                <c:pt idx="57">
                  <c:v>5.31</c:v>
                </c:pt>
                <c:pt idx="58">
                  <c:v>4.8099999999999996</c:v>
                </c:pt>
                <c:pt idx="59">
                  <c:v>4.1100000000000003</c:v>
                </c:pt>
                <c:pt idx="60">
                  <c:v>3.35</c:v>
                </c:pt>
                <c:pt idx="61">
                  <c:v>3.7850000000000001</c:v>
                </c:pt>
                <c:pt idx="62">
                  <c:v>4.665</c:v>
                </c:pt>
                <c:pt idx="63">
                  <c:v>5.625</c:v>
                </c:pt>
                <c:pt idx="64">
                  <c:v>4.4050000000000002</c:v>
                </c:pt>
                <c:pt idx="65">
                  <c:v>5.08</c:v>
                </c:pt>
                <c:pt idx="66">
                  <c:v>4.74</c:v>
                </c:pt>
                <c:pt idx="67">
                  <c:v>4.3899999999999997</c:v>
                </c:pt>
                <c:pt idx="68">
                  <c:v>4.55</c:v>
                </c:pt>
                <c:pt idx="69">
                  <c:v>4.72</c:v>
                </c:pt>
                <c:pt idx="70">
                  <c:v>3.87</c:v>
                </c:pt>
                <c:pt idx="71">
                  <c:v>5.9550000000000001</c:v>
                </c:pt>
                <c:pt idx="72">
                  <c:v>4.24</c:v>
                </c:pt>
                <c:pt idx="73">
                  <c:v>5.8</c:v>
                </c:pt>
                <c:pt idx="74">
                  <c:v>4.6399999999999997</c:v>
                </c:pt>
                <c:pt idx="75">
                  <c:v>4.9850000000000003</c:v>
                </c:pt>
                <c:pt idx="76">
                  <c:v>5.07</c:v>
                </c:pt>
                <c:pt idx="77">
                  <c:v>3.01</c:v>
                </c:pt>
                <c:pt idx="78">
                  <c:v>5.35</c:v>
                </c:pt>
                <c:pt idx="79">
                  <c:v>5.15</c:v>
                </c:pt>
                <c:pt idx="80">
                  <c:v>5.44</c:v>
                </c:pt>
                <c:pt idx="81">
                  <c:v>4.4249999999999998</c:v>
                </c:pt>
                <c:pt idx="82">
                  <c:v>5.86</c:v>
                </c:pt>
                <c:pt idx="83">
                  <c:v>4.5149999999999997</c:v>
                </c:pt>
                <c:pt idx="84">
                  <c:v>4.55</c:v>
                </c:pt>
                <c:pt idx="85">
                  <c:v>4.415</c:v>
                </c:pt>
                <c:pt idx="86">
                  <c:v>5.0949999999999998</c:v>
                </c:pt>
                <c:pt idx="87">
                  <c:v>4.4349999999999996</c:v>
                </c:pt>
                <c:pt idx="88">
                  <c:v>3.57</c:v>
                </c:pt>
                <c:pt idx="89">
                  <c:v>4.32</c:v>
                </c:pt>
                <c:pt idx="90">
                  <c:v>5.8049999999999997</c:v>
                </c:pt>
                <c:pt idx="91">
                  <c:v>4.32</c:v>
                </c:pt>
                <c:pt idx="92">
                  <c:v>4.3</c:v>
                </c:pt>
                <c:pt idx="93">
                  <c:v>6.32</c:v>
                </c:pt>
                <c:pt idx="94">
                  <c:v>5.21</c:v>
                </c:pt>
                <c:pt idx="95">
                  <c:v>4.67</c:v>
                </c:pt>
                <c:pt idx="96">
                  <c:v>4.7699999999999996</c:v>
                </c:pt>
                <c:pt idx="97">
                  <c:v>5.35</c:v>
                </c:pt>
                <c:pt idx="98">
                  <c:v>5.9</c:v>
                </c:pt>
                <c:pt idx="99">
                  <c:v>6.38</c:v>
                </c:pt>
                <c:pt idx="100">
                  <c:v>6.07</c:v>
                </c:pt>
                <c:pt idx="101">
                  <c:v>5.7949999999999999</c:v>
                </c:pt>
                <c:pt idx="102">
                  <c:v>5.9249999999999998</c:v>
                </c:pt>
                <c:pt idx="103">
                  <c:v>5.28</c:v>
                </c:pt>
                <c:pt idx="104">
                  <c:v>6.625</c:v>
                </c:pt>
                <c:pt idx="105">
                  <c:v>6.6150000000000002</c:v>
                </c:pt>
                <c:pt idx="106">
                  <c:v>5.18</c:v>
                </c:pt>
                <c:pt idx="107">
                  <c:v>4.7300000000000004</c:v>
                </c:pt>
                <c:pt idx="108">
                  <c:v>6.56</c:v>
                </c:pt>
                <c:pt idx="109">
                  <c:v>4.1500000000000004</c:v>
                </c:pt>
                <c:pt idx="110">
                  <c:v>5.2149999999999999</c:v>
                </c:pt>
                <c:pt idx="111">
                  <c:v>5.7</c:v>
                </c:pt>
                <c:pt idx="112">
                  <c:v>4.9550000000000001</c:v>
                </c:pt>
                <c:pt idx="113">
                  <c:v>5.99</c:v>
                </c:pt>
                <c:pt idx="114">
                  <c:v>4.45</c:v>
                </c:pt>
                <c:pt idx="115">
                  <c:v>5.34</c:v>
                </c:pt>
                <c:pt idx="116">
                  <c:v>6.04</c:v>
                </c:pt>
                <c:pt idx="117">
                  <c:v>7.29</c:v>
                </c:pt>
                <c:pt idx="118">
                  <c:v>6.0449999999999999</c:v>
                </c:pt>
                <c:pt idx="119">
                  <c:v>6.7</c:v>
                </c:pt>
                <c:pt idx="120">
                  <c:v>5.3849999999999998</c:v>
                </c:pt>
                <c:pt idx="121">
                  <c:v>4.4249999999999998</c:v>
                </c:pt>
                <c:pt idx="122">
                  <c:v>6.8650000000000002</c:v>
                </c:pt>
                <c:pt idx="123">
                  <c:v>6.6849999999999996</c:v>
                </c:pt>
                <c:pt idx="124">
                  <c:v>7.2249999999999996</c:v>
                </c:pt>
                <c:pt idx="125">
                  <c:v>6.6550000000000002</c:v>
                </c:pt>
                <c:pt idx="126">
                  <c:v>6.5</c:v>
                </c:pt>
                <c:pt idx="127">
                  <c:v>5.35</c:v>
                </c:pt>
                <c:pt idx="128">
                  <c:v>4.9349999999999996</c:v>
                </c:pt>
                <c:pt idx="129">
                  <c:v>6.4550000000000001</c:v>
                </c:pt>
                <c:pt idx="130">
                  <c:v>7.11</c:v>
                </c:pt>
                <c:pt idx="131">
                  <c:v>5.65</c:v>
                </c:pt>
                <c:pt idx="132">
                  <c:v>7.8550000000000004</c:v>
                </c:pt>
                <c:pt idx="133">
                  <c:v>4.95</c:v>
                </c:pt>
                <c:pt idx="134">
                  <c:v>5.75</c:v>
                </c:pt>
                <c:pt idx="135">
                  <c:v>7.0549999999999997</c:v>
                </c:pt>
                <c:pt idx="136">
                  <c:v>5.43</c:v>
                </c:pt>
                <c:pt idx="137">
                  <c:v>7.4</c:v>
                </c:pt>
                <c:pt idx="138">
                  <c:v>6.72</c:v>
                </c:pt>
                <c:pt idx="139">
                  <c:v>6.47</c:v>
                </c:pt>
                <c:pt idx="140">
                  <c:v>7.35</c:v>
                </c:pt>
                <c:pt idx="141">
                  <c:v>6.55</c:v>
                </c:pt>
                <c:pt idx="142">
                  <c:v>7.1449999999999996</c:v>
                </c:pt>
                <c:pt idx="143">
                  <c:v>6.1749999999999998</c:v>
                </c:pt>
                <c:pt idx="144">
                  <c:v>6.51</c:v>
                </c:pt>
                <c:pt idx="145">
                  <c:v>6.82</c:v>
                </c:pt>
                <c:pt idx="146">
                  <c:v>0.81758838114662591</c:v>
                </c:pt>
                <c:pt idx="147">
                  <c:v>0.87403874447366325</c:v>
                </c:pt>
                <c:pt idx="148">
                  <c:v>0.927058084855655</c:v>
                </c:pt>
                <c:pt idx="149">
                  <c:v>0.97720502380583985</c:v>
                </c:pt>
                <c:pt idx="150">
                  <c:v>1.0249012754438884</c:v>
                </c:pt>
                <c:pt idx="151">
                  <c:v>1.0704744696916626</c:v>
                </c:pt>
                <c:pt idx="152">
                  <c:v>1.1283791670955126</c:v>
                </c:pt>
                <c:pt idx="153">
                  <c:v>1.1834540545406396</c:v>
                </c:pt>
                <c:pt idx="154">
                  <c:v>1.2360774464742066</c:v>
                </c:pt>
                <c:pt idx="155">
                  <c:v>1.2988619621707653</c:v>
                </c:pt>
                <c:pt idx="156">
                  <c:v>1.358748446131949</c:v>
                </c:pt>
                <c:pt idx="157">
                  <c:v>1.4161046158239445</c:v>
                </c:pt>
                <c:pt idx="158">
                  <c:v>1.4820047957642228</c:v>
                </c:pt>
                <c:pt idx="159">
                  <c:v>1.5553633450087505</c:v>
                </c:pt>
                <c:pt idx="160">
                  <c:v>1.6254144257159351</c:v>
                </c:pt>
                <c:pt idx="161">
                  <c:v>1.7019459345914885</c:v>
                </c:pt>
                <c:pt idx="162">
                  <c:v>1.7841241161527712</c:v>
                </c:pt>
                <c:pt idx="163">
                  <c:v>1.8626802622574059</c:v>
                </c:pt>
                <c:pt idx="164">
                  <c:v>1.9380548642824151</c:v>
                </c:pt>
                <c:pt idx="165">
                  <c:v>2.018506017616128</c:v>
                </c:pt>
                <c:pt idx="166">
                  <c:v>2.0958712816717329</c:v>
                </c:pt>
                <c:pt idx="167">
                  <c:v>2.1778010249190536</c:v>
                </c:pt>
                <c:pt idx="168">
                  <c:v>2.2567583341910251</c:v>
                </c:pt>
                <c:pt idx="169">
                  <c:v>2.3398568422792878</c:v>
                </c:pt>
                <c:pt idx="170">
                  <c:v>2.4201036973199614</c:v>
                </c:pt>
                <c:pt idx="171">
                  <c:v>0.85563586777479039</c:v>
                </c:pt>
                <c:pt idx="172">
                  <c:v>0.85563586777479039</c:v>
                </c:pt>
                <c:pt idx="173">
                  <c:v>0.87403874447366325</c:v>
                </c:pt>
                <c:pt idx="174">
                  <c:v>0.89206205807638561</c:v>
                </c:pt>
                <c:pt idx="175">
                  <c:v>0.927058084855655</c:v>
                </c:pt>
                <c:pt idx="176">
                  <c:v>0.96078024018658548</c:v>
                </c:pt>
                <c:pt idx="177">
                  <c:v>0.99335826727810106</c:v>
                </c:pt>
                <c:pt idx="178">
                  <c:v>1.0555020614111881</c:v>
                </c:pt>
                <c:pt idx="179">
                  <c:v>1.1141851534268368</c:v>
                </c:pt>
                <c:pt idx="180">
                  <c:v>1.1834540545406396</c:v>
                </c:pt>
                <c:pt idx="181">
                  <c:v>1.2488868813069398</c:v>
                </c:pt>
                <c:pt idx="182">
                  <c:v>1.3231418571003069</c:v>
                </c:pt>
                <c:pt idx="183">
                  <c:v>1.3934454799959426</c:v>
                </c:pt>
                <c:pt idx="184">
                  <c:v>1.4712264360219254</c:v>
                </c:pt>
                <c:pt idx="185">
                  <c:v>1.5450968080927583</c:v>
                </c:pt>
                <c:pt idx="186">
                  <c:v>1.6254144257159351</c:v>
                </c:pt>
                <c:pt idx="187">
                  <c:v>1.6925687506432689</c:v>
                </c:pt>
                <c:pt idx="188">
                  <c:v>1.7751810818109595</c:v>
                </c:pt>
                <c:pt idx="189">
                  <c:v>1.8455123359562136</c:v>
                </c:pt>
                <c:pt idx="190">
                  <c:v>1.921560480373171</c:v>
                </c:pt>
                <c:pt idx="191">
                  <c:v>1.9867165345562021</c:v>
                </c:pt>
                <c:pt idx="192">
                  <c:v>2.0575523046193545</c:v>
                </c:pt>
                <c:pt idx="193">
                  <c:v>2.1260292528114064</c:v>
                </c:pt>
                <c:pt idx="194">
                  <c:v>2.1850968611841584</c:v>
                </c:pt>
                <c:pt idx="195">
                  <c:v>2.2496949104983708</c:v>
                </c:pt>
                <c:pt idx="196">
                  <c:v>2.3124891541124435</c:v>
                </c:pt>
                <c:pt idx="197">
                  <c:v>2.3736227555054099</c:v>
                </c:pt>
                <c:pt idx="198">
                  <c:v>1.4</c:v>
                </c:pt>
                <c:pt idx="199">
                  <c:v>1.5</c:v>
                </c:pt>
                <c:pt idx="200">
                  <c:v>1.6</c:v>
                </c:pt>
                <c:pt idx="201">
                  <c:v>1.7</c:v>
                </c:pt>
                <c:pt idx="202">
                  <c:v>1.8</c:v>
                </c:pt>
                <c:pt idx="203">
                  <c:v>1.9</c:v>
                </c:pt>
                <c:pt idx="204">
                  <c:v>2</c:v>
                </c:pt>
                <c:pt idx="205">
                  <c:v>2.1</c:v>
                </c:pt>
                <c:pt idx="206">
                  <c:v>2.2000000000000002</c:v>
                </c:pt>
                <c:pt idx="207">
                  <c:v>2.2999999999999998</c:v>
                </c:pt>
                <c:pt idx="208">
                  <c:v>2.2999999999999998</c:v>
                </c:pt>
                <c:pt idx="209">
                  <c:v>2.4</c:v>
                </c:pt>
                <c:pt idx="210">
                  <c:v>2.5</c:v>
                </c:pt>
                <c:pt idx="211">
                  <c:v>2.5</c:v>
                </c:pt>
                <c:pt idx="212">
                  <c:v>2.6</c:v>
                </c:pt>
                <c:pt idx="213">
                  <c:v>2.8</c:v>
                </c:pt>
                <c:pt idx="214">
                  <c:v>3</c:v>
                </c:pt>
                <c:pt idx="215">
                  <c:v>3.1</c:v>
                </c:pt>
                <c:pt idx="216">
                  <c:v>3.2</c:v>
                </c:pt>
                <c:pt idx="217">
                  <c:v>3.3</c:v>
                </c:pt>
                <c:pt idx="218">
                  <c:v>3.4</c:v>
                </c:pt>
                <c:pt idx="219">
                  <c:v>3.5</c:v>
                </c:pt>
                <c:pt idx="220">
                  <c:v>3.7</c:v>
                </c:pt>
                <c:pt idx="221">
                  <c:v>3.8</c:v>
                </c:pt>
                <c:pt idx="222">
                  <c:v>3.9</c:v>
                </c:pt>
                <c:pt idx="223">
                  <c:v>4</c:v>
                </c:pt>
                <c:pt idx="224">
                  <c:v>4.2</c:v>
                </c:pt>
                <c:pt idx="225">
                  <c:v>4.3</c:v>
                </c:pt>
                <c:pt idx="226">
                  <c:v>4.4000000000000004</c:v>
                </c:pt>
                <c:pt idx="227">
                  <c:v>4.5</c:v>
                </c:pt>
                <c:pt idx="228">
                  <c:v>4.5999999999999996</c:v>
                </c:pt>
                <c:pt idx="229">
                  <c:v>4.7</c:v>
                </c:pt>
                <c:pt idx="230">
                  <c:v>4.7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'##KrR_alleFI (2)'!$AO$48:$AO$49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'##KrR_alleFI (2)'!$AP$48:$AP$49</c:f>
              <c:numCache>
                <c:formatCode>General</c:formatCode>
                <c:ptCount val="2"/>
                <c:pt idx="0">
                  <c:v>0.33567000000000002</c:v>
                </c:pt>
                <c:pt idx="1">
                  <c:v>13.10167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367296"/>
        <c:axId val="429367872"/>
      </c:scatterChart>
      <c:valAx>
        <c:axId val="42936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BHD (cm)</a:t>
                </a:r>
              </a:p>
            </c:rich>
          </c:tx>
          <c:layout>
            <c:manualLayout>
              <c:xMode val="edge"/>
              <c:yMode val="edge"/>
              <c:x val="0.47166758377746393"/>
              <c:y val="0.8404718223261425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367872"/>
        <c:crosses val="autoZero"/>
        <c:crossBetween val="midCat"/>
      </c:valAx>
      <c:valAx>
        <c:axId val="429367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KronenR (m)</a:t>
                </a:r>
              </a:p>
            </c:rich>
          </c:tx>
          <c:layout>
            <c:manualLayout>
              <c:xMode val="edge"/>
              <c:yMode val="edge"/>
              <c:x val="1.9300975295241489E-2"/>
              <c:y val="0.3488050829962799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3672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294182384291571"/>
          <c:y val="0.92952843926136297"/>
          <c:w val="0.39325737164054536"/>
          <c:h val="5.7515731770663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KrR-BHD alle GFI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2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'##BlattmasseHöheFI'!#REF!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'##BlattmasseHöheFI'!#REF!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369600"/>
        <c:axId val="429370176"/>
      </c:scatterChart>
      <c:valAx>
        <c:axId val="42936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370176"/>
        <c:crosses val="autoZero"/>
        <c:crossBetween val="midCat"/>
      </c:valAx>
      <c:valAx>
        <c:axId val="429370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3696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Höhe-Blattmasse Fichte alle</a:t>
            </a:r>
          </a:p>
        </c:rich>
      </c:tx>
      <c:layout>
        <c:manualLayout>
          <c:xMode val="edge"/>
          <c:yMode val="edge"/>
          <c:x val="0.32772838332737037"/>
          <c:y val="4.12634033320095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43667833079774E-2"/>
          <c:y val="0.17233539038662812"/>
          <c:w val="0.86066986649524369"/>
          <c:h val="0.5922512007653134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'##BlattmasseHöheFI'!$L$3:$L$84</c:f>
              <c:numCache>
                <c:formatCode>General</c:formatCode>
                <c:ptCount val="82"/>
                <c:pt idx="0">
                  <c:v>10.971</c:v>
                </c:pt>
                <c:pt idx="1">
                  <c:v>11.448</c:v>
                </c:pt>
                <c:pt idx="2">
                  <c:v>12.401999999999999</c:v>
                </c:pt>
                <c:pt idx="3">
                  <c:v>13.356</c:v>
                </c:pt>
                <c:pt idx="4">
                  <c:v>15.263999999999999</c:v>
                </c:pt>
                <c:pt idx="5">
                  <c:v>16.695</c:v>
                </c:pt>
                <c:pt idx="6">
                  <c:v>18.602999999999998</c:v>
                </c:pt>
                <c:pt idx="7">
                  <c:v>20.033999999999999</c:v>
                </c:pt>
                <c:pt idx="8">
                  <c:v>22.419</c:v>
                </c:pt>
                <c:pt idx="9">
                  <c:v>24.326999999999998</c:v>
                </c:pt>
                <c:pt idx="10">
                  <c:v>27.189</c:v>
                </c:pt>
                <c:pt idx="11">
                  <c:v>29.573999999999998</c:v>
                </c:pt>
                <c:pt idx="12">
                  <c:v>32.436</c:v>
                </c:pt>
                <c:pt idx="13">
                  <c:v>35.298000000000002</c:v>
                </c:pt>
                <c:pt idx="14">
                  <c:v>38.637</c:v>
                </c:pt>
                <c:pt idx="15">
                  <c:v>41.975999999999999</c:v>
                </c:pt>
                <c:pt idx="16">
                  <c:v>43.406999999999996</c:v>
                </c:pt>
                <c:pt idx="17">
                  <c:v>44.838000000000001</c:v>
                </c:pt>
                <c:pt idx="18">
                  <c:v>46.745999999999995</c:v>
                </c:pt>
                <c:pt idx="19">
                  <c:v>48.653999999999996</c:v>
                </c:pt>
                <c:pt idx="20">
                  <c:v>50.561999999999998</c:v>
                </c:pt>
                <c:pt idx="21">
                  <c:v>52.47</c:v>
                </c:pt>
                <c:pt idx="22">
                  <c:v>54.854999999999997</c:v>
                </c:pt>
                <c:pt idx="23">
                  <c:v>57.716999999999999</c:v>
                </c:pt>
                <c:pt idx="24">
                  <c:v>61.532999999999994</c:v>
                </c:pt>
                <c:pt idx="25">
                  <c:v>65.825999999999993</c:v>
                </c:pt>
                <c:pt idx="26">
                  <c:v>70.596000000000004</c:v>
                </c:pt>
                <c:pt idx="27">
                  <c:v>75.843000000000004</c:v>
                </c:pt>
                <c:pt idx="28">
                  <c:v>82.043999999999997</c:v>
                </c:pt>
                <c:pt idx="29">
                  <c:v>88.245000000000005</c:v>
                </c:pt>
                <c:pt idx="30">
                  <c:v>95.4</c:v>
                </c:pt>
                <c:pt idx="31">
                  <c:v>103.98599999999999</c:v>
                </c:pt>
                <c:pt idx="32">
                  <c:v>114.48</c:v>
                </c:pt>
                <c:pt idx="33">
                  <c:v>0.52470000000000006</c:v>
                </c:pt>
                <c:pt idx="34">
                  <c:v>0.62009999999999998</c:v>
                </c:pt>
                <c:pt idx="35">
                  <c:v>0.81089999999999995</c:v>
                </c:pt>
                <c:pt idx="36">
                  <c:v>1.1447999999999998</c:v>
                </c:pt>
                <c:pt idx="37">
                  <c:v>1.7172000000000001</c:v>
                </c:pt>
                <c:pt idx="38">
                  <c:v>2.4803999999999999</c:v>
                </c:pt>
                <c:pt idx="39">
                  <c:v>3.2913000000000001</c:v>
                </c:pt>
                <c:pt idx="40">
                  <c:v>5.4855</c:v>
                </c:pt>
                <c:pt idx="41">
                  <c:v>7.8227999999999991</c:v>
                </c:pt>
                <c:pt idx="42">
                  <c:v>10.494</c:v>
                </c:pt>
                <c:pt idx="43">
                  <c:v>13.833</c:v>
                </c:pt>
                <c:pt idx="44">
                  <c:v>16.695</c:v>
                </c:pt>
                <c:pt idx="45">
                  <c:v>20.033999999999999</c:v>
                </c:pt>
                <c:pt idx="46">
                  <c:v>23.85</c:v>
                </c:pt>
                <c:pt idx="47">
                  <c:v>27.666</c:v>
                </c:pt>
                <c:pt idx="48">
                  <c:v>31.004999999999999</c:v>
                </c:pt>
                <c:pt idx="49">
                  <c:v>34.344000000000001</c:v>
                </c:pt>
                <c:pt idx="50">
                  <c:v>0.81089999999999995</c:v>
                </c:pt>
                <c:pt idx="51">
                  <c:v>2.1941999999999999</c:v>
                </c:pt>
                <c:pt idx="52">
                  <c:v>4.1976000000000004</c:v>
                </c:pt>
                <c:pt idx="53">
                  <c:v>6.6779999999999999</c:v>
                </c:pt>
                <c:pt idx="54">
                  <c:v>9.0629999999999988</c:v>
                </c:pt>
                <c:pt idx="55">
                  <c:v>11.448</c:v>
                </c:pt>
                <c:pt idx="56">
                  <c:v>14.31</c:v>
                </c:pt>
                <c:pt idx="57">
                  <c:v>17.172000000000001</c:v>
                </c:pt>
                <c:pt idx="58">
                  <c:v>20.510999999999999</c:v>
                </c:pt>
                <c:pt idx="59">
                  <c:v>23.372999999999998</c:v>
                </c:pt>
                <c:pt idx="60">
                  <c:v>26.712</c:v>
                </c:pt>
                <c:pt idx="61">
                  <c:v>30.527999999999999</c:v>
                </c:pt>
                <c:pt idx="62">
                  <c:v>34.820999999999998</c:v>
                </c:pt>
                <c:pt idx="63">
                  <c:v>1.2899999999999999E-3</c:v>
                </c:pt>
                <c:pt idx="64">
                  <c:v>1.2199999999999999E-3</c:v>
                </c:pt>
                <c:pt idx="65">
                  <c:v>9.5E-4</c:v>
                </c:pt>
                <c:pt idx="66">
                  <c:v>8.7000000000000001E-4</c:v>
                </c:pt>
                <c:pt idx="67">
                  <c:v>6.7000000000000002E-4</c:v>
                </c:pt>
                <c:pt idx="68">
                  <c:v>2.2010000000000001</c:v>
                </c:pt>
                <c:pt idx="69">
                  <c:v>0.129</c:v>
                </c:pt>
                <c:pt idx="70">
                  <c:v>7.0419999999999998</c:v>
                </c:pt>
                <c:pt idx="71" formatCode="0.00">
                  <c:v>59.8</c:v>
                </c:pt>
                <c:pt idx="72" formatCode="0.00">
                  <c:v>34.6</c:v>
                </c:pt>
                <c:pt idx="73" formatCode="0.00">
                  <c:v>13.5</c:v>
                </c:pt>
                <c:pt idx="74" formatCode="0.00">
                  <c:v>30.6</c:v>
                </c:pt>
                <c:pt idx="75" formatCode="0.00">
                  <c:v>31.5</c:v>
                </c:pt>
                <c:pt idx="76" formatCode="0.00">
                  <c:v>8.3000000000000007</c:v>
                </c:pt>
                <c:pt idx="77" formatCode="0.00">
                  <c:v>3.7</c:v>
                </c:pt>
                <c:pt idx="78" formatCode="0.00">
                  <c:v>17.899999999999999</c:v>
                </c:pt>
                <c:pt idx="79" formatCode="0.00">
                  <c:v>19.600000000000001</c:v>
                </c:pt>
                <c:pt idx="80" formatCode="0.00">
                  <c:v>14.7</c:v>
                </c:pt>
                <c:pt idx="81" formatCode="0.00">
                  <c:v>34.4</c:v>
                </c:pt>
              </c:numCache>
            </c:numRef>
          </c:xVal>
          <c:yVal>
            <c:numRef>
              <c:f>'##BlattmasseHöheFI'!$D$3:$D$84</c:f>
              <c:numCache>
                <c:formatCode>General</c:formatCode>
                <c:ptCount val="82"/>
                <c:pt idx="0">
                  <c:v>30</c:v>
                </c:pt>
                <c:pt idx="1">
                  <c:v>30.7</c:v>
                </c:pt>
                <c:pt idx="2">
                  <c:v>31.4</c:v>
                </c:pt>
                <c:pt idx="3">
                  <c:v>32</c:v>
                </c:pt>
                <c:pt idx="4">
                  <c:v>32.6</c:v>
                </c:pt>
                <c:pt idx="5">
                  <c:v>33.1</c:v>
                </c:pt>
                <c:pt idx="6">
                  <c:v>33.6</c:v>
                </c:pt>
                <c:pt idx="7">
                  <c:v>34.1</c:v>
                </c:pt>
                <c:pt idx="8">
                  <c:v>34.5</c:v>
                </c:pt>
                <c:pt idx="9">
                  <c:v>34.9</c:v>
                </c:pt>
                <c:pt idx="10">
                  <c:v>35.200000000000003</c:v>
                </c:pt>
                <c:pt idx="11">
                  <c:v>35.5</c:v>
                </c:pt>
                <c:pt idx="12">
                  <c:v>35.799999999999997</c:v>
                </c:pt>
                <c:pt idx="13">
                  <c:v>36</c:v>
                </c:pt>
                <c:pt idx="14">
                  <c:v>36.200000000000003</c:v>
                </c:pt>
                <c:pt idx="15">
                  <c:v>30.5</c:v>
                </c:pt>
                <c:pt idx="16">
                  <c:v>31</c:v>
                </c:pt>
                <c:pt idx="17">
                  <c:v>31.5</c:v>
                </c:pt>
                <c:pt idx="18">
                  <c:v>32</c:v>
                </c:pt>
                <c:pt idx="19">
                  <c:v>32.4</c:v>
                </c:pt>
                <c:pt idx="20">
                  <c:v>32.799999999999997</c:v>
                </c:pt>
                <c:pt idx="21">
                  <c:v>33.200000000000003</c:v>
                </c:pt>
                <c:pt idx="22">
                  <c:v>33.6</c:v>
                </c:pt>
                <c:pt idx="23">
                  <c:v>34</c:v>
                </c:pt>
                <c:pt idx="24">
                  <c:v>34.4</c:v>
                </c:pt>
                <c:pt idx="25">
                  <c:v>34.700000000000003</c:v>
                </c:pt>
                <c:pt idx="26">
                  <c:v>35</c:v>
                </c:pt>
                <c:pt idx="27">
                  <c:v>35.299999999999997</c:v>
                </c:pt>
                <c:pt idx="28">
                  <c:v>35.6</c:v>
                </c:pt>
                <c:pt idx="29">
                  <c:v>35.9</c:v>
                </c:pt>
                <c:pt idx="30">
                  <c:v>36.1</c:v>
                </c:pt>
                <c:pt idx="31">
                  <c:v>36.299999999999997</c:v>
                </c:pt>
                <c:pt idx="32">
                  <c:v>36.4</c:v>
                </c:pt>
                <c:pt idx="33">
                  <c:v>5.9</c:v>
                </c:pt>
                <c:pt idx="34">
                  <c:v>6.8</c:v>
                </c:pt>
                <c:pt idx="35">
                  <c:v>7.7</c:v>
                </c:pt>
                <c:pt idx="36">
                  <c:v>8.5</c:v>
                </c:pt>
                <c:pt idx="37">
                  <c:v>9.1999999999999993</c:v>
                </c:pt>
                <c:pt idx="38">
                  <c:v>9.9</c:v>
                </c:pt>
                <c:pt idx="39">
                  <c:v>10.5</c:v>
                </c:pt>
                <c:pt idx="40">
                  <c:v>11.7</c:v>
                </c:pt>
                <c:pt idx="41">
                  <c:v>12.7</c:v>
                </c:pt>
                <c:pt idx="42">
                  <c:v>13.6</c:v>
                </c:pt>
                <c:pt idx="43">
                  <c:v>14.2</c:v>
                </c:pt>
                <c:pt idx="44">
                  <c:v>14.9</c:v>
                </c:pt>
                <c:pt idx="45">
                  <c:v>15.5</c:v>
                </c:pt>
                <c:pt idx="46">
                  <c:v>16</c:v>
                </c:pt>
                <c:pt idx="47">
                  <c:v>16.600000000000001</c:v>
                </c:pt>
                <c:pt idx="48">
                  <c:v>17.2</c:v>
                </c:pt>
                <c:pt idx="49">
                  <c:v>17.7</c:v>
                </c:pt>
                <c:pt idx="50" formatCode="0.0">
                  <c:v>8.8000000000000007</c:v>
                </c:pt>
                <c:pt idx="51" formatCode="0.0">
                  <c:v>11.8</c:v>
                </c:pt>
                <c:pt idx="52" formatCode="0.0">
                  <c:v>14</c:v>
                </c:pt>
                <c:pt idx="53" formatCode="0.0">
                  <c:v>15.6</c:v>
                </c:pt>
                <c:pt idx="54" formatCode="0.0">
                  <c:v>16.8</c:v>
                </c:pt>
                <c:pt idx="55" formatCode="0.0">
                  <c:v>17.8</c:v>
                </c:pt>
                <c:pt idx="56" formatCode="0.0">
                  <c:v>18.5</c:v>
                </c:pt>
                <c:pt idx="57" formatCode="0.0">
                  <c:v>19.100000000000001</c:v>
                </c:pt>
                <c:pt idx="58" formatCode="0.0">
                  <c:v>19.600000000000001</c:v>
                </c:pt>
                <c:pt idx="59" formatCode="0.0">
                  <c:v>20</c:v>
                </c:pt>
                <c:pt idx="60" formatCode="0.0">
                  <c:v>20.2</c:v>
                </c:pt>
                <c:pt idx="61" formatCode="0.0">
                  <c:v>20.399999999999999</c:v>
                </c:pt>
                <c:pt idx="62" formatCode="0.0">
                  <c:v>20.5</c:v>
                </c:pt>
                <c:pt idx="63">
                  <c:v>0.22189999999999999</c:v>
                </c:pt>
                <c:pt idx="64">
                  <c:v>0.20780000000000001</c:v>
                </c:pt>
                <c:pt idx="65">
                  <c:v>0.2054</c:v>
                </c:pt>
                <c:pt idx="66">
                  <c:v>0.22750000000000001</c:v>
                </c:pt>
                <c:pt idx="67">
                  <c:v>0.22209999999999999</c:v>
                </c:pt>
                <c:pt idx="68">
                  <c:v>4.7300000000000004</c:v>
                </c:pt>
                <c:pt idx="69">
                  <c:v>1.82</c:v>
                </c:pt>
                <c:pt idx="70">
                  <c:v>8.3000000000000007</c:v>
                </c:pt>
                <c:pt idx="71" formatCode="0.00">
                  <c:v>24.8</c:v>
                </c:pt>
                <c:pt idx="72" formatCode="0.00">
                  <c:v>22.6</c:v>
                </c:pt>
                <c:pt idx="73" formatCode="0.00">
                  <c:v>17.399999999999999</c:v>
                </c:pt>
                <c:pt idx="74" formatCode="0.00">
                  <c:v>19.899999999999999</c:v>
                </c:pt>
                <c:pt idx="75" formatCode="0.00">
                  <c:v>23</c:v>
                </c:pt>
                <c:pt idx="76" formatCode="0.00">
                  <c:v>18.2</c:v>
                </c:pt>
                <c:pt idx="77" formatCode="0.00">
                  <c:v>13.5</c:v>
                </c:pt>
                <c:pt idx="78" formatCode="0.00">
                  <c:v>15.5</c:v>
                </c:pt>
                <c:pt idx="79" formatCode="0.00">
                  <c:v>19</c:v>
                </c:pt>
                <c:pt idx="80" formatCode="0.00">
                  <c:v>21.1</c:v>
                </c:pt>
                <c:pt idx="81" formatCode="0.00">
                  <c:v>22.2</c:v>
                </c:pt>
              </c:numCache>
            </c:numRef>
          </c:yVal>
          <c:smooth val="0"/>
        </c:ser>
        <c:ser>
          <c:idx val="1"/>
          <c:order val="1"/>
          <c:tx>
            <c:v>fit_alt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'##BlattmasseHöheFI'!$Z$7:$Z$48</c:f>
              <c:numCache>
                <c:formatCode>General</c:formatCode>
                <c:ptCount val="42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2.5</c:v>
                </c:pt>
                <c:pt idx="9">
                  <c:v>3</c:v>
                </c:pt>
                <c:pt idx="10">
                  <c:v>3.5</c:v>
                </c:pt>
                <c:pt idx="11">
                  <c:v>4</c:v>
                </c:pt>
                <c:pt idx="12">
                  <c:v>4.5</c:v>
                </c:pt>
                <c:pt idx="13">
                  <c:v>5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12.5</c:v>
                </c:pt>
                <c:pt idx="20">
                  <c:v>15</c:v>
                </c:pt>
                <c:pt idx="21">
                  <c:v>17.5</c:v>
                </c:pt>
                <c:pt idx="22">
                  <c:v>20</c:v>
                </c:pt>
                <c:pt idx="23">
                  <c:v>22.5</c:v>
                </c:pt>
                <c:pt idx="24">
                  <c:v>25</c:v>
                </c:pt>
                <c:pt idx="25">
                  <c:v>30</c:v>
                </c:pt>
                <c:pt idx="26">
                  <c:v>35</c:v>
                </c:pt>
                <c:pt idx="27">
                  <c:v>40</c:v>
                </c:pt>
                <c:pt idx="28">
                  <c:v>45</c:v>
                </c:pt>
                <c:pt idx="29">
                  <c:v>50</c:v>
                </c:pt>
                <c:pt idx="30">
                  <c:v>55</c:v>
                </c:pt>
                <c:pt idx="31">
                  <c:v>60</c:v>
                </c:pt>
                <c:pt idx="32">
                  <c:v>65</c:v>
                </c:pt>
                <c:pt idx="33">
                  <c:v>70</c:v>
                </c:pt>
                <c:pt idx="34">
                  <c:v>75</c:v>
                </c:pt>
                <c:pt idx="35">
                  <c:v>80</c:v>
                </c:pt>
                <c:pt idx="36">
                  <c:v>85</c:v>
                </c:pt>
                <c:pt idx="37">
                  <c:v>90</c:v>
                </c:pt>
                <c:pt idx="38">
                  <c:v>95</c:v>
                </c:pt>
                <c:pt idx="39">
                  <c:v>100</c:v>
                </c:pt>
                <c:pt idx="40">
                  <c:v>105</c:v>
                </c:pt>
                <c:pt idx="41">
                  <c:v>110</c:v>
                </c:pt>
              </c:numCache>
            </c:numRef>
          </c:xVal>
          <c:yVal>
            <c:numRef>
              <c:f>'##BlattmasseHöheFI'!$AB$7:$AB$48</c:f>
              <c:numCache>
                <c:formatCode>General</c:formatCode>
                <c:ptCount val="42"/>
                <c:pt idx="0">
                  <c:v>0.12659082246413764</c:v>
                </c:pt>
                <c:pt idx="1">
                  <c:v>0.22014925292537504</c:v>
                </c:pt>
                <c:pt idx="2">
                  <c:v>0.30418131992287273</c:v>
                </c:pt>
                <c:pt idx="3">
                  <c:v>0.38252199282558574</c:v>
                </c:pt>
                <c:pt idx="4">
                  <c:v>0.45685539678502168</c:v>
                </c:pt>
                <c:pt idx="5">
                  <c:v>0.79207920792079212</c:v>
                </c:pt>
                <c:pt idx="6">
                  <c:v>1.0914332058682981</c:v>
                </c:pt>
                <c:pt idx="7">
                  <c:v>1.3690444528811365</c:v>
                </c:pt>
                <c:pt idx="8">
                  <c:v>1.6311558146718155</c:v>
                </c:pt>
                <c:pt idx="9">
                  <c:v>1.8812744329327922</c:v>
                </c:pt>
                <c:pt idx="10">
                  <c:v>2.1216378035294752</c:v>
                </c:pt>
                <c:pt idx="11">
                  <c:v>2.353792850076736</c:v>
                </c:pt>
                <c:pt idx="12">
                  <c:v>2.5788703835785638</c:v>
                </c:pt>
                <c:pt idx="13">
                  <c:v>2.797731702587686</c:v>
                </c:pt>
                <c:pt idx="14">
                  <c:v>3.2193826557702727</c:v>
                </c:pt>
                <c:pt idx="15">
                  <c:v>3.6227825266569416</c:v>
                </c:pt>
                <c:pt idx="16">
                  <c:v>4.0107373291209703</c:v>
                </c:pt>
                <c:pt idx="17">
                  <c:v>4.3853088953000254</c:v>
                </c:pt>
                <c:pt idx="18">
                  <c:v>4.7480754482214085</c:v>
                </c:pt>
                <c:pt idx="19">
                  <c:v>5.6109574994392055</c:v>
                </c:pt>
                <c:pt idx="20">
                  <c:v>6.4213293355126515</c:v>
                </c:pt>
                <c:pt idx="21">
                  <c:v>7.1883815910896383</c:v>
                </c:pt>
                <c:pt idx="22">
                  <c:v>7.9185803529715821</c:v>
                </c:pt>
                <c:pt idx="23">
                  <c:v>8.6167294401792009</c:v>
                </c:pt>
                <c:pt idx="24">
                  <c:v>9.2865430422517434</c:v>
                </c:pt>
                <c:pt idx="25">
                  <c:v>10.552463285442391</c:v>
                </c:pt>
                <c:pt idx="26">
                  <c:v>11.734295299219589</c:v>
                </c:pt>
                <c:pt idx="27">
                  <c:v>12.844807285314275</c:v>
                </c:pt>
                <c:pt idx="28">
                  <c:v>13.893566344863476</c:v>
                </c:pt>
                <c:pt idx="29">
                  <c:v>14.888018939891912</c:v>
                </c:pt>
                <c:pt idx="30">
                  <c:v>15.834130948699563</c:v>
                </c:pt>
                <c:pt idx="31">
                  <c:v>16.736791759551004</c:v>
                </c:pt>
                <c:pt idx="32">
                  <c:v>17.600082412887609</c:v>
                </c:pt>
                <c:pt idx="33">
                  <c:v>18.427460796661467</c:v>
                </c:pt>
                <c:pt idx="34">
                  <c:v>19.221893830695706</c:v>
                </c:pt>
                <c:pt idx="35">
                  <c:v>19.985954446043451</c:v>
                </c:pt>
                <c:pt idx="36">
                  <c:v>20.721894416626938</c:v>
                </c:pt>
                <c:pt idx="37">
                  <c:v>21.431700164346083</c:v>
                </c:pt>
                <c:pt idx="38">
                  <c:v>22.117136269385966</c:v>
                </c:pt>
                <c:pt idx="39">
                  <c:v>22.779779916064125</c:v>
                </c:pt>
                <c:pt idx="40">
                  <c:v>23.421048532485987</c:v>
                </c:pt>
                <c:pt idx="41">
                  <c:v>24.042222236126424</c:v>
                </c:pt>
              </c:numCache>
            </c:numRef>
          </c:yVal>
          <c:smooth val="0"/>
        </c:ser>
        <c:ser>
          <c:idx val="2"/>
          <c:order val="2"/>
          <c:tx>
            <c:v>UGrz_FI</c:v>
          </c:tx>
          <c:spPr>
            <a:ln w="12700">
              <a:solidFill>
                <a:srgbClr val="339966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'##BlattmasseHöheFI'!$W$52:$W$60</c:f>
              <c:numCache>
                <c:formatCode>General</c:formatCode>
                <c:ptCount val="9"/>
                <c:pt idx="0">
                  <c:v>1.2899999999999999E-3</c:v>
                </c:pt>
                <c:pt idx="1">
                  <c:v>0.129</c:v>
                </c:pt>
                <c:pt idx="2">
                  <c:v>2.2010000000000001</c:v>
                </c:pt>
                <c:pt idx="3">
                  <c:v>7.0419999999999998</c:v>
                </c:pt>
                <c:pt idx="4">
                  <c:v>27.666</c:v>
                </c:pt>
                <c:pt idx="5">
                  <c:v>31.004999999999999</c:v>
                </c:pt>
                <c:pt idx="6">
                  <c:v>34.344000000000001</c:v>
                </c:pt>
                <c:pt idx="7">
                  <c:v>103.98599999999999</c:v>
                </c:pt>
                <c:pt idx="8">
                  <c:v>114.48</c:v>
                </c:pt>
              </c:numCache>
            </c:numRef>
          </c:xVal>
          <c:yVal>
            <c:numRef>
              <c:f>'##BlattmasseHöheFI'!$AA$52:$AA$60</c:f>
              <c:numCache>
                <c:formatCode>General</c:formatCode>
                <c:ptCount val="9"/>
                <c:pt idx="0">
                  <c:v>9.9749552152748777E-2</c:v>
                </c:pt>
                <c:pt idx="1">
                  <c:v>1.0203020977518404</c:v>
                </c:pt>
                <c:pt idx="2">
                  <c:v>4.3351445457956652</c:v>
                </c:pt>
                <c:pt idx="3">
                  <c:v>7.9341172752009586</c:v>
                </c:pt>
                <c:pt idx="4">
                  <c:v>16.496757127358471</c:v>
                </c:pt>
                <c:pt idx="5">
                  <c:v>17.562155518493334</c:v>
                </c:pt>
                <c:pt idx="6">
                  <c:v>18.582240196936279</c:v>
                </c:pt>
                <c:pt idx="7">
                  <c:v>35.048254958097253</c:v>
                </c:pt>
                <c:pt idx="8">
                  <c:v>37.129635962929598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x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'##BlattmasseHöheFI'!$W$52:$W$60</c:f>
              <c:numCache>
                <c:formatCode>General</c:formatCode>
                <c:ptCount val="9"/>
                <c:pt idx="0">
                  <c:v>1.2899999999999999E-3</c:v>
                </c:pt>
                <c:pt idx="1">
                  <c:v>0.129</c:v>
                </c:pt>
                <c:pt idx="2">
                  <c:v>2.2010000000000001</c:v>
                </c:pt>
                <c:pt idx="3">
                  <c:v>7.0419999999999998</c:v>
                </c:pt>
                <c:pt idx="4">
                  <c:v>27.666</c:v>
                </c:pt>
                <c:pt idx="5">
                  <c:v>31.004999999999999</c:v>
                </c:pt>
                <c:pt idx="6">
                  <c:v>34.344000000000001</c:v>
                </c:pt>
                <c:pt idx="7">
                  <c:v>103.98599999999999</c:v>
                </c:pt>
                <c:pt idx="8">
                  <c:v>114.48</c:v>
                </c:pt>
              </c:numCache>
            </c:numRef>
          </c:xVal>
          <c:yVal>
            <c:numRef>
              <c:f>'##BlattmasseHöheFI'!$T$52:$T$60</c:f>
              <c:numCache>
                <c:formatCode>General</c:formatCode>
                <c:ptCount val="9"/>
                <c:pt idx="0">
                  <c:v>0.22189999999999999</c:v>
                </c:pt>
                <c:pt idx="1">
                  <c:v>1.82</c:v>
                </c:pt>
                <c:pt idx="2">
                  <c:v>4.7300000000000004</c:v>
                </c:pt>
                <c:pt idx="3">
                  <c:v>8.3000000000000007</c:v>
                </c:pt>
                <c:pt idx="4">
                  <c:v>16.600000000000001</c:v>
                </c:pt>
                <c:pt idx="5">
                  <c:v>17.2</c:v>
                </c:pt>
                <c:pt idx="6">
                  <c:v>17.7</c:v>
                </c:pt>
                <c:pt idx="7">
                  <c:v>36.299999999999997</c:v>
                </c:pt>
                <c:pt idx="8">
                  <c:v>36.4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371904"/>
        <c:axId val="429372480"/>
      </c:scatterChart>
      <c:valAx>
        <c:axId val="42937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Nadelmasse in kg TS</a:t>
                </a:r>
              </a:p>
            </c:rich>
          </c:tx>
          <c:layout>
            <c:manualLayout>
              <c:xMode val="edge"/>
              <c:yMode val="edge"/>
              <c:x val="0.42574061011686432"/>
              <c:y val="0.839831620757370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372480"/>
        <c:crosses val="autoZero"/>
        <c:crossBetween val="midCat"/>
      </c:valAx>
      <c:valAx>
        <c:axId val="429372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Baumhöhe in m</a:t>
                </a:r>
              </a:p>
            </c:rich>
          </c:tx>
          <c:layout>
            <c:manualLayout>
              <c:xMode val="edge"/>
              <c:yMode val="edge"/>
              <c:x val="2.4503056697373484E-2"/>
              <c:y val="0.34224352175372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371904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70995624556535"/>
          <c:y val="0.92721294546044986"/>
          <c:w val="0.47168384142443959"/>
          <c:h val="5.825421646871935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Höhe-Blattmasse Fichte alle</a:t>
            </a:r>
          </a:p>
        </c:rich>
      </c:tx>
      <c:layout>
        <c:manualLayout>
          <c:xMode val="edge"/>
          <c:yMode val="edge"/>
          <c:x val="0.35079608312731564"/>
          <c:y val="3.98335882377354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40630808603707"/>
          <c:y val="0.15723784830685028"/>
          <c:w val="0.85735609868802887"/>
          <c:h val="0.60798634678648777"/>
        </c:manualLayout>
      </c:layout>
      <c:scatterChart>
        <c:scatterStyle val="lineMarker"/>
        <c:varyColors val="0"/>
        <c:ser>
          <c:idx val="0"/>
          <c:order val="0"/>
          <c:tx>
            <c:v>Burger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'##BlattmasseHöheFI'!$L$3:$L$65</c:f>
              <c:numCache>
                <c:formatCode>General</c:formatCode>
                <c:ptCount val="63"/>
                <c:pt idx="0">
                  <c:v>10.971</c:v>
                </c:pt>
                <c:pt idx="1">
                  <c:v>11.448</c:v>
                </c:pt>
                <c:pt idx="2">
                  <c:v>12.401999999999999</c:v>
                </c:pt>
                <c:pt idx="3">
                  <c:v>13.356</c:v>
                </c:pt>
                <c:pt idx="4">
                  <c:v>15.263999999999999</c:v>
                </c:pt>
                <c:pt idx="5">
                  <c:v>16.695</c:v>
                </c:pt>
                <c:pt idx="6">
                  <c:v>18.602999999999998</c:v>
                </c:pt>
                <c:pt idx="7">
                  <c:v>20.033999999999999</c:v>
                </c:pt>
                <c:pt idx="8">
                  <c:v>22.419</c:v>
                </c:pt>
                <c:pt idx="9">
                  <c:v>24.326999999999998</c:v>
                </c:pt>
                <c:pt idx="10">
                  <c:v>27.189</c:v>
                </c:pt>
                <c:pt idx="11">
                  <c:v>29.573999999999998</c:v>
                </c:pt>
                <c:pt idx="12">
                  <c:v>32.436</c:v>
                </c:pt>
                <c:pt idx="13">
                  <c:v>35.298000000000002</c:v>
                </c:pt>
                <c:pt idx="14">
                  <c:v>38.637</c:v>
                </c:pt>
                <c:pt idx="15">
                  <c:v>41.975999999999999</c:v>
                </c:pt>
                <c:pt idx="16">
                  <c:v>43.406999999999996</c:v>
                </c:pt>
                <c:pt idx="17">
                  <c:v>44.838000000000001</c:v>
                </c:pt>
                <c:pt idx="18">
                  <c:v>46.745999999999995</c:v>
                </c:pt>
                <c:pt idx="19">
                  <c:v>48.653999999999996</c:v>
                </c:pt>
                <c:pt idx="20">
                  <c:v>50.561999999999998</c:v>
                </c:pt>
                <c:pt idx="21">
                  <c:v>52.47</c:v>
                </c:pt>
                <c:pt idx="22">
                  <c:v>54.854999999999997</c:v>
                </c:pt>
                <c:pt idx="23">
                  <c:v>57.716999999999999</c:v>
                </c:pt>
                <c:pt idx="24">
                  <c:v>61.532999999999994</c:v>
                </c:pt>
                <c:pt idx="25">
                  <c:v>65.825999999999993</c:v>
                </c:pt>
                <c:pt idx="26">
                  <c:v>70.596000000000004</c:v>
                </c:pt>
                <c:pt idx="27">
                  <c:v>75.843000000000004</c:v>
                </c:pt>
                <c:pt idx="28">
                  <c:v>82.043999999999997</c:v>
                </c:pt>
                <c:pt idx="29">
                  <c:v>88.245000000000005</c:v>
                </c:pt>
                <c:pt idx="30">
                  <c:v>95.4</c:v>
                </c:pt>
                <c:pt idx="31">
                  <c:v>103.98599999999999</c:v>
                </c:pt>
                <c:pt idx="32">
                  <c:v>114.48</c:v>
                </c:pt>
                <c:pt idx="33">
                  <c:v>0.52470000000000006</c:v>
                </c:pt>
                <c:pt idx="34">
                  <c:v>0.62009999999999998</c:v>
                </c:pt>
                <c:pt idx="35">
                  <c:v>0.81089999999999995</c:v>
                </c:pt>
                <c:pt idx="36">
                  <c:v>1.1447999999999998</c:v>
                </c:pt>
                <c:pt idx="37">
                  <c:v>1.7172000000000001</c:v>
                </c:pt>
                <c:pt idx="38">
                  <c:v>2.4803999999999999</c:v>
                </c:pt>
                <c:pt idx="39">
                  <c:v>3.2913000000000001</c:v>
                </c:pt>
                <c:pt idx="40">
                  <c:v>5.4855</c:v>
                </c:pt>
                <c:pt idx="41">
                  <c:v>7.8227999999999991</c:v>
                </c:pt>
                <c:pt idx="42">
                  <c:v>10.494</c:v>
                </c:pt>
                <c:pt idx="43">
                  <c:v>13.833</c:v>
                </c:pt>
                <c:pt idx="44">
                  <c:v>16.695</c:v>
                </c:pt>
                <c:pt idx="45">
                  <c:v>20.033999999999999</c:v>
                </c:pt>
                <c:pt idx="46">
                  <c:v>23.85</c:v>
                </c:pt>
                <c:pt idx="47">
                  <c:v>27.666</c:v>
                </c:pt>
                <c:pt idx="48">
                  <c:v>31.004999999999999</c:v>
                </c:pt>
                <c:pt idx="49">
                  <c:v>34.344000000000001</c:v>
                </c:pt>
                <c:pt idx="50">
                  <c:v>0.81089999999999995</c:v>
                </c:pt>
                <c:pt idx="51">
                  <c:v>2.1941999999999999</c:v>
                </c:pt>
                <c:pt idx="52">
                  <c:v>4.1976000000000004</c:v>
                </c:pt>
                <c:pt idx="53">
                  <c:v>6.6779999999999999</c:v>
                </c:pt>
                <c:pt idx="54">
                  <c:v>9.0629999999999988</c:v>
                </c:pt>
                <c:pt idx="55">
                  <c:v>11.448</c:v>
                </c:pt>
                <c:pt idx="56">
                  <c:v>14.31</c:v>
                </c:pt>
                <c:pt idx="57">
                  <c:v>17.172000000000001</c:v>
                </c:pt>
                <c:pt idx="58">
                  <c:v>20.510999999999999</c:v>
                </c:pt>
                <c:pt idx="59">
                  <c:v>23.372999999999998</c:v>
                </c:pt>
                <c:pt idx="60">
                  <c:v>26.712</c:v>
                </c:pt>
                <c:pt idx="61">
                  <c:v>30.527999999999999</c:v>
                </c:pt>
                <c:pt idx="62">
                  <c:v>34.820999999999998</c:v>
                </c:pt>
              </c:numCache>
            </c:numRef>
          </c:xVal>
          <c:yVal>
            <c:numRef>
              <c:f>'##BlattmasseHöheFI'!$D$3:$D$65</c:f>
              <c:numCache>
                <c:formatCode>General</c:formatCode>
                <c:ptCount val="63"/>
                <c:pt idx="0">
                  <c:v>30</c:v>
                </c:pt>
                <c:pt idx="1">
                  <c:v>30.7</c:v>
                </c:pt>
                <c:pt idx="2">
                  <c:v>31.4</c:v>
                </c:pt>
                <c:pt idx="3">
                  <c:v>32</c:v>
                </c:pt>
                <c:pt idx="4">
                  <c:v>32.6</c:v>
                </c:pt>
                <c:pt idx="5">
                  <c:v>33.1</c:v>
                </c:pt>
                <c:pt idx="6">
                  <c:v>33.6</c:v>
                </c:pt>
                <c:pt idx="7">
                  <c:v>34.1</c:v>
                </c:pt>
                <c:pt idx="8">
                  <c:v>34.5</c:v>
                </c:pt>
                <c:pt idx="9">
                  <c:v>34.9</c:v>
                </c:pt>
                <c:pt idx="10">
                  <c:v>35.200000000000003</c:v>
                </c:pt>
                <c:pt idx="11">
                  <c:v>35.5</c:v>
                </c:pt>
                <c:pt idx="12">
                  <c:v>35.799999999999997</c:v>
                </c:pt>
                <c:pt idx="13">
                  <c:v>36</c:v>
                </c:pt>
                <c:pt idx="14">
                  <c:v>36.200000000000003</c:v>
                </c:pt>
                <c:pt idx="15">
                  <c:v>30.5</c:v>
                </c:pt>
                <c:pt idx="16">
                  <c:v>31</c:v>
                </c:pt>
                <c:pt idx="17">
                  <c:v>31.5</c:v>
                </c:pt>
                <c:pt idx="18">
                  <c:v>32</c:v>
                </c:pt>
                <c:pt idx="19">
                  <c:v>32.4</c:v>
                </c:pt>
                <c:pt idx="20">
                  <c:v>32.799999999999997</c:v>
                </c:pt>
                <c:pt idx="21">
                  <c:v>33.200000000000003</c:v>
                </c:pt>
                <c:pt idx="22">
                  <c:v>33.6</c:v>
                </c:pt>
                <c:pt idx="23">
                  <c:v>34</c:v>
                </c:pt>
                <c:pt idx="24">
                  <c:v>34.4</c:v>
                </c:pt>
                <c:pt idx="25">
                  <c:v>34.700000000000003</c:v>
                </c:pt>
                <c:pt idx="26">
                  <c:v>35</c:v>
                </c:pt>
                <c:pt idx="27">
                  <c:v>35.299999999999997</c:v>
                </c:pt>
                <c:pt idx="28">
                  <c:v>35.6</c:v>
                </c:pt>
                <c:pt idx="29">
                  <c:v>35.9</c:v>
                </c:pt>
                <c:pt idx="30">
                  <c:v>36.1</c:v>
                </c:pt>
                <c:pt idx="31">
                  <c:v>36.299999999999997</c:v>
                </c:pt>
                <c:pt idx="32">
                  <c:v>36.4</c:v>
                </c:pt>
                <c:pt idx="33">
                  <c:v>5.9</c:v>
                </c:pt>
                <c:pt idx="34">
                  <c:v>6.8</c:v>
                </c:pt>
                <c:pt idx="35">
                  <c:v>7.7</c:v>
                </c:pt>
                <c:pt idx="36">
                  <c:v>8.5</c:v>
                </c:pt>
                <c:pt idx="37">
                  <c:v>9.1999999999999993</c:v>
                </c:pt>
                <c:pt idx="38">
                  <c:v>9.9</c:v>
                </c:pt>
                <c:pt idx="39">
                  <c:v>10.5</c:v>
                </c:pt>
                <c:pt idx="40">
                  <c:v>11.7</c:v>
                </c:pt>
                <c:pt idx="41">
                  <c:v>12.7</c:v>
                </c:pt>
                <c:pt idx="42">
                  <c:v>13.6</c:v>
                </c:pt>
                <c:pt idx="43">
                  <c:v>14.2</c:v>
                </c:pt>
                <c:pt idx="44">
                  <c:v>14.9</c:v>
                </c:pt>
                <c:pt idx="45">
                  <c:v>15.5</c:v>
                </c:pt>
                <c:pt idx="46">
                  <c:v>16</c:v>
                </c:pt>
                <c:pt idx="47">
                  <c:v>16.600000000000001</c:v>
                </c:pt>
                <c:pt idx="48">
                  <c:v>17.2</c:v>
                </c:pt>
                <c:pt idx="49">
                  <c:v>17.7</c:v>
                </c:pt>
                <c:pt idx="50" formatCode="0.0">
                  <c:v>8.8000000000000007</c:v>
                </c:pt>
                <c:pt idx="51" formatCode="0.0">
                  <c:v>11.8</c:v>
                </c:pt>
                <c:pt idx="52" formatCode="0.0">
                  <c:v>14</c:v>
                </c:pt>
                <c:pt idx="53" formatCode="0.0">
                  <c:v>15.6</c:v>
                </c:pt>
                <c:pt idx="54" formatCode="0.0">
                  <c:v>16.8</c:v>
                </c:pt>
                <c:pt idx="55" formatCode="0.0">
                  <c:v>17.8</c:v>
                </c:pt>
                <c:pt idx="56" formatCode="0.0">
                  <c:v>18.5</c:v>
                </c:pt>
                <c:pt idx="57" formatCode="0.0">
                  <c:v>19.100000000000001</c:v>
                </c:pt>
                <c:pt idx="58" formatCode="0.0">
                  <c:v>19.600000000000001</c:v>
                </c:pt>
                <c:pt idx="59" formatCode="0.0">
                  <c:v>20</c:v>
                </c:pt>
                <c:pt idx="60" formatCode="0.0">
                  <c:v>20.2</c:v>
                </c:pt>
                <c:pt idx="61" formatCode="0.0">
                  <c:v>20.399999999999999</c:v>
                </c:pt>
                <c:pt idx="62" formatCode="0.0">
                  <c:v>20.5</c:v>
                </c:pt>
              </c:numCache>
            </c:numRef>
          </c:yVal>
          <c:smooth val="0"/>
        </c:ser>
        <c:ser>
          <c:idx val="1"/>
          <c:order val="1"/>
          <c:tx>
            <c:v>Lyr et.al.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'##BlattmasseHöheFI'!$L$66:$L$70</c:f>
              <c:numCache>
                <c:formatCode>General</c:formatCode>
                <c:ptCount val="5"/>
                <c:pt idx="0">
                  <c:v>1.2899999999999999E-3</c:v>
                </c:pt>
                <c:pt idx="1">
                  <c:v>1.2199999999999999E-3</c:v>
                </c:pt>
                <c:pt idx="2">
                  <c:v>9.5E-4</c:v>
                </c:pt>
                <c:pt idx="3">
                  <c:v>8.7000000000000001E-4</c:v>
                </c:pt>
                <c:pt idx="4">
                  <c:v>6.7000000000000002E-4</c:v>
                </c:pt>
              </c:numCache>
            </c:numRef>
          </c:xVal>
          <c:yVal>
            <c:numRef>
              <c:f>'##BlattmasseHöheFI'!$D$66:$D$70</c:f>
              <c:numCache>
                <c:formatCode>General</c:formatCode>
                <c:ptCount val="5"/>
                <c:pt idx="0">
                  <c:v>0.22189999999999999</c:v>
                </c:pt>
                <c:pt idx="1">
                  <c:v>0.20780000000000001</c:v>
                </c:pt>
                <c:pt idx="2">
                  <c:v>0.2054</c:v>
                </c:pt>
                <c:pt idx="3">
                  <c:v>0.22750000000000001</c:v>
                </c:pt>
                <c:pt idx="4">
                  <c:v>0.22209999999999999</c:v>
                </c:pt>
              </c:numCache>
            </c:numRef>
          </c:yVal>
          <c:smooth val="0"/>
        </c:ser>
        <c:ser>
          <c:idx val="2"/>
          <c:order val="2"/>
          <c:tx>
            <c:v>Claesson</c:v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'##BlattmasseHöheFI'!$L$71:$L$73</c:f>
              <c:numCache>
                <c:formatCode>General</c:formatCode>
                <c:ptCount val="3"/>
                <c:pt idx="0">
                  <c:v>2.2010000000000001</c:v>
                </c:pt>
                <c:pt idx="1">
                  <c:v>0.129</c:v>
                </c:pt>
                <c:pt idx="2">
                  <c:v>7.0419999999999998</c:v>
                </c:pt>
              </c:numCache>
            </c:numRef>
          </c:xVal>
          <c:yVal>
            <c:numRef>
              <c:f>'##BlattmasseHöheFI'!$D$71:$D$73</c:f>
              <c:numCache>
                <c:formatCode>General</c:formatCode>
                <c:ptCount val="3"/>
                <c:pt idx="0">
                  <c:v>4.7300000000000004</c:v>
                </c:pt>
                <c:pt idx="1">
                  <c:v>1.82</c:v>
                </c:pt>
                <c:pt idx="2">
                  <c:v>8.3000000000000007</c:v>
                </c:pt>
              </c:numCache>
            </c:numRef>
          </c:yVal>
          <c:smooth val="0"/>
        </c:ser>
        <c:ser>
          <c:idx val="3"/>
          <c:order val="3"/>
          <c:tx>
            <c:v>Paces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'##BlattmasseHöheFI'!$L$74:$L$84</c:f>
              <c:numCache>
                <c:formatCode>0.00</c:formatCode>
                <c:ptCount val="11"/>
                <c:pt idx="0">
                  <c:v>59.8</c:v>
                </c:pt>
                <c:pt idx="1">
                  <c:v>34.6</c:v>
                </c:pt>
                <c:pt idx="2">
                  <c:v>13.5</c:v>
                </c:pt>
                <c:pt idx="3">
                  <c:v>30.6</c:v>
                </c:pt>
                <c:pt idx="4">
                  <c:v>31.5</c:v>
                </c:pt>
                <c:pt idx="5">
                  <c:v>8.3000000000000007</c:v>
                </c:pt>
                <c:pt idx="6">
                  <c:v>3.7</c:v>
                </c:pt>
                <c:pt idx="7">
                  <c:v>17.899999999999999</c:v>
                </c:pt>
                <c:pt idx="8">
                  <c:v>19.600000000000001</c:v>
                </c:pt>
                <c:pt idx="9">
                  <c:v>14.7</c:v>
                </c:pt>
                <c:pt idx="10">
                  <c:v>34.4</c:v>
                </c:pt>
              </c:numCache>
            </c:numRef>
          </c:xVal>
          <c:yVal>
            <c:numRef>
              <c:f>'##BlattmasseHöheFI'!$D$74:$D$84</c:f>
              <c:numCache>
                <c:formatCode>0.00</c:formatCode>
                <c:ptCount val="11"/>
                <c:pt idx="0">
                  <c:v>24.8</c:v>
                </c:pt>
                <c:pt idx="1">
                  <c:v>22.6</c:v>
                </c:pt>
                <c:pt idx="2">
                  <c:v>17.399999999999999</c:v>
                </c:pt>
                <c:pt idx="3">
                  <c:v>19.899999999999999</c:v>
                </c:pt>
                <c:pt idx="4">
                  <c:v>23</c:v>
                </c:pt>
                <c:pt idx="5">
                  <c:v>18.2</c:v>
                </c:pt>
                <c:pt idx="6">
                  <c:v>13.5</c:v>
                </c:pt>
                <c:pt idx="7">
                  <c:v>15.5</c:v>
                </c:pt>
                <c:pt idx="8">
                  <c:v>19</c:v>
                </c:pt>
                <c:pt idx="9">
                  <c:v>21.1</c:v>
                </c:pt>
                <c:pt idx="10">
                  <c:v>22.2</c:v>
                </c:pt>
              </c:numCache>
            </c:numRef>
          </c:yVal>
          <c:smooth val="0"/>
        </c:ser>
        <c:ser>
          <c:idx val="4"/>
          <c:order val="4"/>
          <c:tx>
            <c:v>Cannell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'##BlattmasseHöheFI'!$L$88:$L$115</c:f>
              <c:numCache>
                <c:formatCode>0.00</c:formatCode>
                <c:ptCount val="28"/>
                <c:pt idx="0">
                  <c:v>0.15804597701149425</c:v>
                </c:pt>
                <c:pt idx="1">
                  <c:v>12.684563758389261</c:v>
                </c:pt>
                <c:pt idx="2">
                  <c:v>0.66181818181818186</c:v>
                </c:pt>
                <c:pt idx="3">
                  <c:v>0.63263041065482795</c:v>
                </c:pt>
                <c:pt idx="4">
                  <c:v>2.2098214285714284</c:v>
                </c:pt>
                <c:pt idx="5">
                  <c:v>1.0220440881763526</c:v>
                </c:pt>
                <c:pt idx="6">
                  <c:v>0.75528700906344415</c:v>
                </c:pt>
                <c:pt idx="7">
                  <c:v>0.6907545164718385</c:v>
                </c:pt>
                <c:pt idx="8">
                  <c:v>1.5055467511885896</c:v>
                </c:pt>
                <c:pt idx="9">
                  <c:v>1.0606060606060606</c:v>
                </c:pt>
                <c:pt idx="10">
                  <c:v>0.85239085239085244</c:v>
                </c:pt>
                <c:pt idx="11">
                  <c:v>2.2614107883817427</c:v>
                </c:pt>
                <c:pt idx="12">
                  <c:v>20.454545454545453</c:v>
                </c:pt>
                <c:pt idx="13">
                  <c:v>15.174363807728559</c:v>
                </c:pt>
                <c:pt idx="14">
                  <c:v>4.9229452054794525</c:v>
                </c:pt>
                <c:pt idx="15">
                  <c:v>19.875</c:v>
                </c:pt>
                <c:pt idx="16">
                  <c:v>6.0063224446786094</c:v>
                </c:pt>
                <c:pt idx="17">
                  <c:v>30.084033613445378</c:v>
                </c:pt>
                <c:pt idx="18">
                  <c:v>8.1880212282031835</c:v>
                </c:pt>
                <c:pt idx="19">
                  <c:v>8.981481481481481</c:v>
                </c:pt>
                <c:pt idx="20">
                  <c:v>18.436578171091444</c:v>
                </c:pt>
                <c:pt idx="21">
                  <c:v>18.436578171091444</c:v>
                </c:pt>
                <c:pt idx="22">
                  <c:v>42.333333333333336</c:v>
                </c:pt>
                <c:pt idx="23">
                  <c:v>6.9523809523809526</c:v>
                </c:pt>
                <c:pt idx="24">
                  <c:v>9.4626168224299061</c:v>
                </c:pt>
                <c:pt idx="25">
                  <c:v>6.8077276908923645</c:v>
                </c:pt>
                <c:pt idx="26">
                  <c:v>12</c:v>
                </c:pt>
                <c:pt idx="27">
                  <c:v>12</c:v>
                </c:pt>
              </c:numCache>
            </c:numRef>
          </c:xVal>
          <c:yVal>
            <c:numRef>
              <c:f>'##BlattmasseHöheFI'!$D$88:$D$115</c:f>
              <c:numCache>
                <c:formatCode>General</c:formatCode>
                <c:ptCount val="28"/>
                <c:pt idx="0">
                  <c:v>2.6</c:v>
                </c:pt>
                <c:pt idx="1">
                  <c:v>17.5</c:v>
                </c:pt>
                <c:pt idx="2">
                  <c:v>6.8</c:v>
                </c:pt>
                <c:pt idx="3">
                  <c:v>4.2</c:v>
                </c:pt>
                <c:pt idx="4">
                  <c:v>12.2</c:v>
                </c:pt>
                <c:pt idx="5">
                  <c:v>7.8</c:v>
                </c:pt>
                <c:pt idx="6">
                  <c:v>6.7</c:v>
                </c:pt>
                <c:pt idx="7">
                  <c:v>5.8</c:v>
                </c:pt>
                <c:pt idx="8">
                  <c:v>9.8000000000000007</c:v>
                </c:pt>
                <c:pt idx="9">
                  <c:v>8.8000000000000007</c:v>
                </c:pt>
                <c:pt idx="10">
                  <c:v>6.9</c:v>
                </c:pt>
                <c:pt idx="11">
                  <c:v>11.1</c:v>
                </c:pt>
                <c:pt idx="12">
                  <c:v>25</c:v>
                </c:pt>
                <c:pt idx="13">
                  <c:v>19</c:v>
                </c:pt>
                <c:pt idx="14">
                  <c:v>14.2</c:v>
                </c:pt>
                <c:pt idx="15">
                  <c:v>28</c:v>
                </c:pt>
                <c:pt idx="16">
                  <c:v>17.100000000000001</c:v>
                </c:pt>
                <c:pt idx="17">
                  <c:v>24.9</c:v>
                </c:pt>
                <c:pt idx="18">
                  <c:v>19.600000000000001</c:v>
                </c:pt>
                <c:pt idx="19">
                  <c:v>20</c:v>
                </c:pt>
                <c:pt idx="20">
                  <c:v>26.5</c:v>
                </c:pt>
                <c:pt idx="21">
                  <c:v>26.5</c:v>
                </c:pt>
                <c:pt idx="22">
                  <c:v>31.3</c:v>
                </c:pt>
                <c:pt idx="23">
                  <c:v>15</c:v>
                </c:pt>
                <c:pt idx="24">
                  <c:v>22.6</c:v>
                </c:pt>
                <c:pt idx="25">
                  <c:v>22.8</c:v>
                </c:pt>
                <c:pt idx="26">
                  <c:v>16.2</c:v>
                </c:pt>
                <c:pt idx="27">
                  <c:v>16.2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9374784"/>
        <c:axId val="452411392"/>
      </c:scatterChart>
      <c:valAx>
        <c:axId val="42937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Nadelmasse in kg TS</a:t>
                </a:r>
              </a:p>
            </c:rich>
          </c:tx>
          <c:layout>
            <c:manualLayout>
              <c:xMode val="edge"/>
              <c:yMode val="edge"/>
              <c:x val="0.42278781660493636"/>
              <c:y val="0.840698362280626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411392"/>
        <c:crosses val="autoZero"/>
        <c:crossBetween val="midCat"/>
      </c:valAx>
      <c:valAx>
        <c:axId val="45241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Baumhöhe in m</a:t>
                </a:r>
              </a:p>
            </c:rich>
          </c:tx>
          <c:layout>
            <c:manualLayout>
              <c:xMode val="edge"/>
              <c:yMode val="edge"/>
              <c:x val="2.0943049738944217E-2"/>
              <c:y val="0.329151229122339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3747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8011329025837889"/>
          <c:y val="0.92875155733246229"/>
          <c:w val="0.5078689561693972"/>
          <c:h val="5.660562539046609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Höhe-Blattmasse Fichte alle</a:t>
            </a:r>
          </a:p>
        </c:rich>
      </c:tx>
      <c:layout>
        <c:manualLayout>
          <c:xMode val="edge"/>
          <c:yMode val="edge"/>
          <c:x val="0.32289414449751758"/>
          <c:y val="3.95616813821905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85620584379255"/>
          <c:y val="0.15824672552876215"/>
          <c:w val="0.85112388573860209"/>
          <c:h val="0.6285911597392496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 val="-0.41785205070938813"/>
                  <c:y val="-0.11768485576421769"/>
                </c:manualLayout>
              </c:layout>
              <c:tx>
                <c:rich>
                  <a:bodyPr/>
                  <a:lstStyle/>
                  <a:p>
                    <a:pPr>
                      <a:defRPr sz="15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1575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y = 0.0678x</a:t>
                    </a:r>
                    <a:r>
                      <a:rPr lang="de-DE" sz="1575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1.7109</a:t>
                    </a:r>
                    <a:endParaRPr lang="de-DE" sz="1575" b="0" i="0" u="none" strike="noStrike" baseline="0">
                      <a:solidFill>
                        <a:srgbClr val="000000"/>
                      </a:solidFill>
                      <a:latin typeface="Arial"/>
                      <a:cs typeface="Arial"/>
                    </a:endParaRPr>
                  </a:p>
                  <a:p>
                    <a:pPr>
                      <a:defRPr sz="15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1575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R</a:t>
                    </a:r>
                    <a:r>
                      <a:rPr lang="de-DE" sz="1575" b="0" i="0" u="none" strike="noStrike" baseline="3000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2</a:t>
                    </a:r>
                    <a:r>
                      <a:rPr lang="de-DE" sz="1575" b="0" i="0" u="none" strike="noStrike" baseline="0">
                        <a:solidFill>
                          <a:srgbClr val="000000"/>
                        </a:solidFill>
                        <a:latin typeface="Arial"/>
                        <a:cs typeface="Arial"/>
                      </a:rPr>
                      <a:t> = 0.9239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'##BlattmasseHöheFI'!$E$3:$E$84</c:f>
              <c:numCache>
                <c:formatCode>General</c:formatCode>
                <c:ptCount val="82"/>
                <c:pt idx="0">
                  <c:v>24</c:v>
                </c:pt>
                <c:pt idx="1">
                  <c:v>26</c:v>
                </c:pt>
                <c:pt idx="2">
                  <c:v>28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42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52</c:v>
                </c:pt>
                <c:pt idx="15">
                  <c:v>36</c:v>
                </c:pt>
                <c:pt idx="16">
                  <c:v>38</c:v>
                </c:pt>
                <c:pt idx="17">
                  <c:v>40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48</c:v>
                </c:pt>
                <c:pt idx="22">
                  <c:v>50</c:v>
                </c:pt>
                <c:pt idx="23">
                  <c:v>52</c:v>
                </c:pt>
                <c:pt idx="24">
                  <c:v>54</c:v>
                </c:pt>
                <c:pt idx="25">
                  <c:v>56</c:v>
                </c:pt>
                <c:pt idx="26">
                  <c:v>58</c:v>
                </c:pt>
                <c:pt idx="27">
                  <c:v>60</c:v>
                </c:pt>
                <c:pt idx="28">
                  <c:v>62</c:v>
                </c:pt>
                <c:pt idx="29">
                  <c:v>64</c:v>
                </c:pt>
                <c:pt idx="30">
                  <c:v>66</c:v>
                </c:pt>
                <c:pt idx="31">
                  <c:v>68</c:v>
                </c:pt>
                <c:pt idx="32">
                  <c:v>70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12</c:v>
                </c:pt>
                <c:pt idx="41">
                  <c:v>14</c:v>
                </c:pt>
                <c:pt idx="42">
                  <c:v>16</c:v>
                </c:pt>
                <c:pt idx="43">
                  <c:v>18</c:v>
                </c:pt>
                <c:pt idx="44">
                  <c:v>20</c:v>
                </c:pt>
                <c:pt idx="45">
                  <c:v>22</c:v>
                </c:pt>
                <c:pt idx="46">
                  <c:v>24</c:v>
                </c:pt>
                <c:pt idx="47">
                  <c:v>26</c:v>
                </c:pt>
                <c:pt idx="48">
                  <c:v>28</c:v>
                </c:pt>
                <c:pt idx="49">
                  <c:v>30</c:v>
                </c:pt>
                <c:pt idx="50" formatCode="0.0">
                  <c:v>8</c:v>
                </c:pt>
                <c:pt idx="51" formatCode="0.0">
                  <c:v>10</c:v>
                </c:pt>
                <c:pt idx="52" formatCode="0.0">
                  <c:v>12</c:v>
                </c:pt>
                <c:pt idx="53" formatCode="0.0">
                  <c:v>14</c:v>
                </c:pt>
                <c:pt idx="54" formatCode="0.0">
                  <c:v>16</c:v>
                </c:pt>
                <c:pt idx="55" formatCode="0.0">
                  <c:v>18</c:v>
                </c:pt>
                <c:pt idx="56" formatCode="0.0">
                  <c:v>20</c:v>
                </c:pt>
                <c:pt idx="57" formatCode="0.0">
                  <c:v>22</c:v>
                </c:pt>
                <c:pt idx="58" formatCode="0.0">
                  <c:v>24</c:v>
                </c:pt>
                <c:pt idx="59" formatCode="0.0">
                  <c:v>26</c:v>
                </c:pt>
                <c:pt idx="60" formatCode="0.0">
                  <c:v>28</c:v>
                </c:pt>
                <c:pt idx="61" formatCode="0.0">
                  <c:v>30</c:v>
                </c:pt>
                <c:pt idx="62" formatCode="0.0">
                  <c:v>32</c:v>
                </c:pt>
                <c:pt idx="68">
                  <c:v>5.2</c:v>
                </c:pt>
                <c:pt idx="69">
                  <c:v>1.1000000000000001</c:v>
                </c:pt>
                <c:pt idx="70">
                  <c:v>9.9</c:v>
                </c:pt>
                <c:pt idx="71" formatCode="0.00">
                  <c:v>41.5</c:v>
                </c:pt>
                <c:pt idx="72" formatCode="0.00">
                  <c:v>31.6</c:v>
                </c:pt>
                <c:pt idx="73" formatCode="0.00">
                  <c:v>20.5</c:v>
                </c:pt>
                <c:pt idx="74" formatCode="0.00">
                  <c:v>27.2</c:v>
                </c:pt>
                <c:pt idx="75" formatCode="0.00">
                  <c:v>29.9</c:v>
                </c:pt>
                <c:pt idx="76" formatCode="0.00">
                  <c:v>19.600000000000001</c:v>
                </c:pt>
                <c:pt idx="77" formatCode="0.00">
                  <c:v>13.4</c:v>
                </c:pt>
                <c:pt idx="78" formatCode="0.00">
                  <c:v>17.2</c:v>
                </c:pt>
                <c:pt idx="79" formatCode="0.00">
                  <c:v>22.4</c:v>
                </c:pt>
                <c:pt idx="80" formatCode="0.00">
                  <c:v>22.4</c:v>
                </c:pt>
                <c:pt idx="81" formatCode="0.00">
                  <c:v>34.700000000000003</c:v>
                </c:pt>
              </c:numCache>
            </c:numRef>
          </c:xVal>
          <c:yVal>
            <c:numRef>
              <c:f>'##BlattmasseHöheFI'!$L$3:$L$84</c:f>
              <c:numCache>
                <c:formatCode>General</c:formatCode>
                <c:ptCount val="82"/>
                <c:pt idx="0">
                  <c:v>10.971</c:v>
                </c:pt>
                <c:pt idx="1">
                  <c:v>11.448</c:v>
                </c:pt>
                <c:pt idx="2">
                  <c:v>12.401999999999999</c:v>
                </c:pt>
                <c:pt idx="3">
                  <c:v>13.356</c:v>
                </c:pt>
                <c:pt idx="4">
                  <c:v>15.263999999999999</c:v>
                </c:pt>
                <c:pt idx="5">
                  <c:v>16.695</c:v>
                </c:pt>
                <c:pt idx="6">
                  <c:v>18.602999999999998</c:v>
                </c:pt>
                <c:pt idx="7">
                  <c:v>20.033999999999999</c:v>
                </c:pt>
                <c:pt idx="8">
                  <c:v>22.419</c:v>
                </c:pt>
                <c:pt idx="9">
                  <c:v>24.326999999999998</c:v>
                </c:pt>
                <c:pt idx="10">
                  <c:v>27.189</c:v>
                </c:pt>
                <c:pt idx="11">
                  <c:v>29.573999999999998</c:v>
                </c:pt>
                <c:pt idx="12">
                  <c:v>32.436</c:v>
                </c:pt>
                <c:pt idx="13">
                  <c:v>35.298000000000002</c:v>
                </c:pt>
                <c:pt idx="14">
                  <c:v>38.637</c:v>
                </c:pt>
                <c:pt idx="15">
                  <c:v>41.975999999999999</c:v>
                </c:pt>
                <c:pt idx="16">
                  <c:v>43.406999999999996</c:v>
                </c:pt>
                <c:pt idx="17">
                  <c:v>44.838000000000001</c:v>
                </c:pt>
                <c:pt idx="18">
                  <c:v>46.745999999999995</c:v>
                </c:pt>
                <c:pt idx="19">
                  <c:v>48.653999999999996</c:v>
                </c:pt>
                <c:pt idx="20">
                  <c:v>50.561999999999998</c:v>
                </c:pt>
                <c:pt idx="21">
                  <c:v>52.47</c:v>
                </c:pt>
                <c:pt idx="22">
                  <c:v>54.854999999999997</c:v>
                </c:pt>
                <c:pt idx="23">
                  <c:v>57.716999999999999</c:v>
                </c:pt>
                <c:pt idx="24">
                  <c:v>61.532999999999994</c:v>
                </c:pt>
                <c:pt idx="25">
                  <c:v>65.825999999999993</c:v>
                </c:pt>
                <c:pt idx="26">
                  <c:v>70.596000000000004</c:v>
                </c:pt>
                <c:pt idx="27">
                  <c:v>75.843000000000004</c:v>
                </c:pt>
                <c:pt idx="28">
                  <c:v>82.043999999999997</c:v>
                </c:pt>
                <c:pt idx="29">
                  <c:v>88.245000000000005</c:v>
                </c:pt>
                <c:pt idx="30">
                  <c:v>95.4</c:v>
                </c:pt>
                <c:pt idx="31">
                  <c:v>103.98599999999999</c:v>
                </c:pt>
                <c:pt idx="32">
                  <c:v>114.48</c:v>
                </c:pt>
                <c:pt idx="33">
                  <c:v>0.52470000000000006</c:v>
                </c:pt>
                <c:pt idx="34">
                  <c:v>0.62009999999999998</c:v>
                </c:pt>
                <c:pt idx="35">
                  <c:v>0.81089999999999995</c:v>
                </c:pt>
                <c:pt idx="36">
                  <c:v>1.1447999999999998</c:v>
                </c:pt>
                <c:pt idx="37">
                  <c:v>1.7172000000000001</c:v>
                </c:pt>
                <c:pt idx="38">
                  <c:v>2.4803999999999999</c:v>
                </c:pt>
                <c:pt idx="39">
                  <c:v>3.2913000000000001</c:v>
                </c:pt>
                <c:pt idx="40">
                  <c:v>5.4855</c:v>
                </c:pt>
                <c:pt idx="41">
                  <c:v>7.8227999999999991</c:v>
                </c:pt>
                <c:pt idx="42">
                  <c:v>10.494</c:v>
                </c:pt>
                <c:pt idx="43">
                  <c:v>13.833</c:v>
                </c:pt>
                <c:pt idx="44">
                  <c:v>16.695</c:v>
                </c:pt>
                <c:pt idx="45">
                  <c:v>20.033999999999999</c:v>
                </c:pt>
                <c:pt idx="46">
                  <c:v>23.85</c:v>
                </c:pt>
                <c:pt idx="47">
                  <c:v>27.666</c:v>
                </c:pt>
                <c:pt idx="48">
                  <c:v>31.004999999999999</c:v>
                </c:pt>
                <c:pt idx="49">
                  <c:v>34.344000000000001</c:v>
                </c:pt>
                <c:pt idx="50">
                  <c:v>0.81089999999999995</c:v>
                </c:pt>
                <c:pt idx="51">
                  <c:v>2.1941999999999999</c:v>
                </c:pt>
                <c:pt idx="52">
                  <c:v>4.1976000000000004</c:v>
                </c:pt>
                <c:pt idx="53">
                  <c:v>6.6779999999999999</c:v>
                </c:pt>
                <c:pt idx="54">
                  <c:v>9.0629999999999988</c:v>
                </c:pt>
                <c:pt idx="55">
                  <c:v>11.448</c:v>
                </c:pt>
                <c:pt idx="56">
                  <c:v>14.31</c:v>
                </c:pt>
                <c:pt idx="57">
                  <c:v>17.172000000000001</c:v>
                </c:pt>
                <c:pt idx="58">
                  <c:v>20.510999999999999</c:v>
                </c:pt>
                <c:pt idx="59">
                  <c:v>23.372999999999998</c:v>
                </c:pt>
                <c:pt idx="60">
                  <c:v>26.712</c:v>
                </c:pt>
                <c:pt idx="61">
                  <c:v>30.527999999999999</c:v>
                </c:pt>
                <c:pt idx="62">
                  <c:v>34.820999999999998</c:v>
                </c:pt>
                <c:pt idx="63">
                  <c:v>1.2899999999999999E-3</c:v>
                </c:pt>
                <c:pt idx="64">
                  <c:v>1.2199999999999999E-3</c:v>
                </c:pt>
                <c:pt idx="65">
                  <c:v>9.5E-4</c:v>
                </c:pt>
                <c:pt idx="66">
                  <c:v>8.7000000000000001E-4</c:v>
                </c:pt>
                <c:pt idx="67">
                  <c:v>6.7000000000000002E-4</c:v>
                </c:pt>
                <c:pt idx="68">
                  <c:v>2.2010000000000001</c:v>
                </c:pt>
                <c:pt idx="69">
                  <c:v>0.129</c:v>
                </c:pt>
                <c:pt idx="70">
                  <c:v>7.0419999999999998</c:v>
                </c:pt>
                <c:pt idx="71" formatCode="0.00">
                  <c:v>59.8</c:v>
                </c:pt>
                <c:pt idx="72" formatCode="0.00">
                  <c:v>34.6</c:v>
                </c:pt>
                <c:pt idx="73" formatCode="0.00">
                  <c:v>13.5</c:v>
                </c:pt>
                <c:pt idx="74" formatCode="0.00">
                  <c:v>30.6</c:v>
                </c:pt>
                <c:pt idx="75" formatCode="0.00">
                  <c:v>31.5</c:v>
                </c:pt>
                <c:pt idx="76" formatCode="0.00">
                  <c:v>8.3000000000000007</c:v>
                </c:pt>
                <c:pt idx="77" formatCode="0.00">
                  <c:v>3.7</c:v>
                </c:pt>
                <c:pt idx="78" formatCode="0.00">
                  <c:v>17.899999999999999</c:v>
                </c:pt>
                <c:pt idx="79" formatCode="0.00">
                  <c:v>19.600000000000001</c:v>
                </c:pt>
                <c:pt idx="80" formatCode="0.00">
                  <c:v>14.7</c:v>
                </c:pt>
                <c:pt idx="81" formatCode="0.00">
                  <c:v>34.4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414272"/>
        <c:axId val="452414848"/>
      </c:scatterChart>
      <c:valAx>
        <c:axId val="45241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BHD in cm</a:t>
                </a:r>
              </a:p>
            </c:rich>
          </c:tx>
          <c:layout>
            <c:manualLayout>
              <c:xMode val="edge"/>
              <c:yMode val="edge"/>
              <c:x val="0.48277376944289035"/>
              <c:y val="0.854971892092895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414848"/>
        <c:crosses val="autoZero"/>
        <c:crossBetween val="midCat"/>
      </c:valAx>
      <c:valAx>
        <c:axId val="45241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Nadelmasse in kg TS</a:t>
                </a:r>
              </a:p>
            </c:rich>
          </c:tx>
          <c:layout>
            <c:manualLayout>
              <c:xMode val="edge"/>
              <c:yMode val="edge"/>
              <c:x val="2.507915685417612E-2"/>
              <c:y val="0.323087064621222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41427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6553184910564427"/>
          <c:y val="0.93409525485727651"/>
          <c:w val="0.34483840674492167"/>
          <c:h val="5.274890850958738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Höhe-Blattmasse Fichte alle</a:t>
            </a:r>
          </a:p>
        </c:rich>
      </c:tx>
      <c:layout>
        <c:manualLayout>
          <c:xMode val="edge"/>
          <c:yMode val="edge"/>
          <c:x val="0.32344787467020486"/>
          <c:y val="4.04507679046572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875380905765975"/>
          <c:y val="0.1618030716186292"/>
          <c:w val="0.84533961447623596"/>
          <c:h val="0.6202451078714119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'##BlattmasseHöheFI'!$E$3:$E$84</c:f>
              <c:numCache>
                <c:formatCode>General</c:formatCode>
                <c:ptCount val="82"/>
                <c:pt idx="0">
                  <c:v>24</c:v>
                </c:pt>
                <c:pt idx="1">
                  <c:v>26</c:v>
                </c:pt>
                <c:pt idx="2">
                  <c:v>28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42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52</c:v>
                </c:pt>
                <c:pt idx="15">
                  <c:v>36</c:v>
                </c:pt>
                <c:pt idx="16">
                  <c:v>38</c:v>
                </c:pt>
                <c:pt idx="17">
                  <c:v>40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48</c:v>
                </c:pt>
                <c:pt idx="22">
                  <c:v>50</c:v>
                </c:pt>
                <c:pt idx="23">
                  <c:v>52</c:v>
                </c:pt>
                <c:pt idx="24">
                  <c:v>54</c:v>
                </c:pt>
                <c:pt idx="25">
                  <c:v>56</c:v>
                </c:pt>
                <c:pt idx="26">
                  <c:v>58</c:v>
                </c:pt>
                <c:pt idx="27">
                  <c:v>60</c:v>
                </c:pt>
                <c:pt idx="28">
                  <c:v>62</c:v>
                </c:pt>
                <c:pt idx="29">
                  <c:v>64</c:v>
                </c:pt>
                <c:pt idx="30">
                  <c:v>66</c:v>
                </c:pt>
                <c:pt idx="31">
                  <c:v>68</c:v>
                </c:pt>
                <c:pt idx="32">
                  <c:v>70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10</c:v>
                </c:pt>
                <c:pt idx="40">
                  <c:v>12</c:v>
                </c:pt>
                <c:pt idx="41">
                  <c:v>14</c:v>
                </c:pt>
                <c:pt idx="42">
                  <c:v>16</c:v>
                </c:pt>
                <c:pt idx="43">
                  <c:v>18</c:v>
                </c:pt>
                <c:pt idx="44">
                  <c:v>20</c:v>
                </c:pt>
                <c:pt idx="45">
                  <c:v>22</c:v>
                </c:pt>
                <c:pt idx="46">
                  <c:v>24</c:v>
                </c:pt>
                <c:pt idx="47">
                  <c:v>26</c:v>
                </c:pt>
                <c:pt idx="48">
                  <c:v>28</c:v>
                </c:pt>
                <c:pt idx="49">
                  <c:v>30</c:v>
                </c:pt>
                <c:pt idx="50" formatCode="0.0">
                  <c:v>8</c:v>
                </c:pt>
                <c:pt idx="51" formatCode="0.0">
                  <c:v>10</c:v>
                </c:pt>
                <c:pt idx="52" formatCode="0.0">
                  <c:v>12</c:v>
                </c:pt>
                <c:pt idx="53" formatCode="0.0">
                  <c:v>14</c:v>
                </c:pt>
                <c:pt idx="54" formatCode="0.0">
                  <c:v>16</c:v>
                </c:pt>
                <c:pt idx="55" formatCode="0.0">
                  <c:v>18</c:v>
                </c:pt>
                <c:pt idx="56" formatCode="0.0">
                  <c:v>20</c:v>
                </c:pt>
                <c:pt idx="57" formatCode="0.0">
                  <c:v>22</c:v>
                </c:pt>
                <c:pt idx="58" formatCode="0.0">
                  <c:v>24</c:v>
                </c:pt>
                <c:pt idx="59" formatCode="0.0">
                  <c:v>26</c:v>
                </c:pt>
                <c:pt idx="60" formatCode="0.0">
                  <c:v>28</c:v>
                </c:pt>
                <c:pt idx="61" formatCode="0.0">
                  <c:v>30</c:v>
                </c:pt>
                <c:pt idx="62" formatCode="0.0">
                  <c:v>32</c:v>
                </c:pt>
                <c:pt idx="68">
                  <c:v>5.2</c:v>
                </c:pt>
                <c:pt idx="69">
                  <c:v>1.1000000000000001</c:v>
                </c:pt>
                <c:pt idx="70">
                  <c:v>9.9</c:v>
                </c:pt>
                <c:pt idx="71" formatCode="0.00">
                  <c:v>41.5</c:v>
                </c:pt>
                <c:pt idx="72" formatCode="0.00">
                  <c:v>31.6</c:v>
                </c:pt>
                <c:pt idx="73" formatCode="0.00">
                  <c:v>20.5</c:v>
                </c:pt>
                <c:pt idx="74" formatCode="0.00">
                  <c:v>27.2</c:v>
                </c:pt>
                <c:pt idx="75" formatCode="0.00">
                  <c:v>29.9</c:v>
                </c:pt>
                <c:pt idx="76" formatCode="0.00">
                  <c:v>19.600000000000001</c:v>
                </c:pt>
                <c:pt idx="77" formatCode="0.00">
                  <c:v>13.4</c:v>
                </c:pt>
                <c:pt idx="78" formatCode="0.00">
                  <c:v>17.2</c:v>
                </c:pt>
                <c:pt idx="79" formatCode="0.00">
                  <c:v>22.4</c:v>
                </c:pt>
                <c:pt idx="80" formatCode="0.00">
                  <c:v>22.4</c:v>
                </c:pt>
                <c:pt idx="81" formatCode="0.00">
                  <c:v>34.700000000000003</c:v>
                </c:pt>
              </c:numCache>
            </c:numRef>
          </c:xVal>
          <c:yVal>
            <c:numRef>
              <c:f>'##BlattmasseHöheFI'!$O$3:$O$84</c:f>
              <c:numCache>
                <c:formatCode>General</c:formatCode>
                <c:ptCount val="82"/>
                <c:pt idx="0">
                  <c:v>2.4251234453627552E-2</c:v>
                </c:pt>
                <c:pt idx="1">
                  <c:v>2.1562198680662933E-2</c:v>
                </c:pt>
                <c:pt idx="2">
                  <c:v>2.0141220451282509E-2</c:v>
                </c:pt>
                <c:pt idx="3">
                  <c:v>1.8894874843869817E-2</c:v>
                </c:pt>
                <c:pt idx="4">
                  <c:v>1.8979226963708518E-2</c:v>
                </c:pt>
                <c:pt idx="5">
                  <c:v>1.8388178373143202E-2</c:v>
                </c:pt>
                <c:pt idx="6">
                  <c:v>1.8276292631719315E-2</c:v>
                </c:pt>
                <c:pt idx="7">
                  <c:v>1.7664876065944773E-2</c:v>
                </c:pt>
                <c:pt idx="8">
                  <c:v>1.7840473345886006E-2</c:v>
                </c:pt>
                <c:pt idx="9">
                  <c:v>1.7559012701118083E-2</c:v>
                </c:pt>
                <c:pt idx="10">
                  <c:v>1.7881255155890674E-2</c:v>
                </c:pt>
                <c:pt idx="11">
                  <c:v>1.7795267625707798E-2</c:v>
                </c:pt>
                <c:pt idx="12">
                  <c:v>1.7924825465724714E-2</c:v>
                </c:pt>
                <c:pt idx="13">
                  <c:v>1.7977123780024709E-2</c:v>
                </c:pt>
                <c:pt idx="14">
                  <c:v>1.819310513680935E-2</c:v>
                </c:pt>
                <c:pt idx="15">
                  <c:v>4.1238814143366657E-2</c:v>
                </c:pt>
                <c:pt idx="16">
                  <c:v>3.827389814288034E-2</c:v>
                </c:pt>
                <c:pt idx="17">
                  <c:v>3.5680946691772013E-2</c:v>
                </c:pt>
                <c:pt idx="18">
                  <c:v>3.3740847935481807E-2</c:v>
                </c:pt>
                <c:pt idx="19">
                  <c:v>3.1998035542120148E-2</c:v>
                </c:pt>
                <c:pt idx="20">
                  <c:v>3.0424167231048817E-2</c:v>
                </c:pt>
                <c:pt idx="21">
                  <c:v>2.8996041194554682E-2</c:v>
                </c:pt>
                <c:pt idx="22">
                  <c:v>2.793742209057894E-2</c:v>
                </c:pt>
                <c:pt idx="23">
                  <c:v>2.7177354587085572E-2</c:v>
                </c:pt>
                <c:pt idx="24">
                  <c:v>2.68677122449207E-2</c:v>
                </c:pt>
                <c:pt idx="25">
                  <c:v>2.6725850214201791E-2</c:v>
                </c:pt>
                <c:pt idx="26">
                  <c:v>2.671986293107121E-2</c:v>
                </c:pt>
                <c:pt idx="27">
                  <c:v>2.6823974108708043E-2</c:v>
                </c:pt>
                <c:pt idx="28">
                  <c:v>2.7175251094758504E-2</c:v>
                </c:pt>
                <c:pt idx="29">
                  <c:v>2.7430913970984971E-2</c:v>
                </c:pt>
                <c:pt idx="30">
                  <c:v>2.7884998293786621E-2</c:v>
                </c:pt>
                <c:pt idx="31">
                  <c:v>2.8633020609608695E-2</c:v>
                </c:pt>
                <c:pt idx="32">
                  <c:v>2.974703328189417E-2</c:v>
                </c:pt>
                <c:pt idx="33">
                  <c:v>4.1754299320158748E-2</c:v>
                </c:pt>
                <c:pt idx="34">
                  <c:v>3.1581433667610972E-2</c:v>
                </c:pt>
                <c:pt idx="35">
                  <c:v>2.8679720745159541E-2</c:v>
                </c:pt>
                <c:pt idx="36">
                  <c:v>2.9747033281894167E-2</c:v>
                </c:pt>
                <c:pt idx="37">
                  <c:v>3.4162608534675336E-2</c:v>
                </c:pt>
                <c:pt idx="38">
                  <c:v>3.8989424281001203E-2</c:v>
                </c:pt>
                <c:pt idx="39">
                  <c:v>4.1906133135868412E-2</c:v>
                </c:pt>
                <c:pt idx="40">
                  <c:v>4.8502468907255104E-2</c:v>
                </c:pt>
                <c:pt idx="41">
                  <c:v>5.081784852323587E-2</c:v>
                </c:pt>
                <c:pt idx="42">
                  <c:v>5.219287415019843E-2</c:v>
                </c:pt>
                <c:pt idx="43">
                  <c:v>5.4360255007165147E-2</c:v>
                </c:pt>
                <c:pt idx="44">
                  <c:v>5.3141835498383853E-2</c:v>
                </c:pt>
                <c:pt idx="45">
                  <c:v>5.2702646775256719E-2</c:v>
                </c:pt>
                <c:pt idx="46">
                  <c:v>5.2720074899190332E-2</c:v>
                </c:pt>
                <c:pt idx="47">
                  <c:v>5.2108646811602086E-2</c:v>
                </c:pt>
                <c:pt idx="48">
                  <c:v>5.0353051128206275E-2</c:v>
                </c:pt>
                <c:pt idx="49">
                  <c:v>4.8586821027093816E-2</c:v>
                </c:pt>
                <c:pt idx="50">
                  <c:v>1.6132342919152241E-2</c:v>
                </c:pt>
                <c:pt idx="51">
                  <c:v>2.793742209057894E-2</c:v>
                </c:pt>
                <c:pt idx="52">
                  <c:v>3.7114932729029999E-2</c:v>
                </c:pt>
                <c:pt idx="53">
                  <c:v>4.3381090202762332E-2</c:v>
                </c:pt>
                <c:pt idx="54">
                  <c:v>4.5075664038807729E-2</c:v>
                </c:pt>
                <c:pt idx="55">
                  <c:v>4.4987797247309086E-2</c:v>
                </c:pt>
                <c:pt idx="56">
                  <c:v>4.5550144712900448E-2</c:v>
                </c:pt>
                <c:pt idx="57">
                  <c:v>4.5173697235934333E-2</c:v>
                </c:pt>
                <c:pt idx="58">
                  <c:v>4.5339264413303687E-2</c:v>
                </c:pt>
                <c:pt idx="59">
                  <c:v>4.402282230635348E-2</c:v>
                </c:pt>
                <c:pt idx="60">
                  <c:v>4.3381090202762332E-2</c:v>
                </c:pt>
                <c:pt idx="61">
                  <c:v>4.3188285357416721E-2</c:v>
                </c:pt>
                <c:pt idx="62">
                  <c:v>4.3296361510960057E-2</c:v>
                </c:pt>
                <c:pt idx="68">
                  <c:v>0.10363906205481113</c:v>
                </c:pt>
                <c:pt idx="69">
                  <c:v>0.13574206716598014</c:v>
                </c:pt>
                <c:pt idx="70">
                  <c:v>9.1482020957300431E-2</c:v>
                </c:pt>
                <c:pt idx="71">
                  <c:v>4.4209449717034534E-2</c:v>
                </c:pt>
                <c:pt idx="72">
                  <c:v>4.4117617617205403E-2</c:v>
                </c:pt>
                <c:pt idx="73">
                  <c:v>4.0901210836227719E-2</c:v>
                </c:pt>
                <c:pt idx="74">
                  <c:v>5.2661562052465374E-2</c:v>
                </c:pt>
                <c:pt idx="75">
                  <c:v>4.4861965368572641E-2</c:v>
                </c:pt>
                <c:pt idx="76">
                  <c:v>2.7509080126254293E-2</c:v>
                </c:pt>
                <c:pt idx="77">
                  <c:v>2.6236279324571739E-2</c:v>
                </c:pt>
                <c:pt idx="78">
                  <c:v>7.703822285951667E-2</c:v>
                </c:pt>
                <c:pt idx="79">
                  <c:v>4.9735919716217297E-2</c:v>
                </c:pt>
                <c:pt idx="80">
                  <c:v>3.7301939787162973E-2</c:v>
                </c:pt>
                <c:pt idx="81">
                  <c:v>3.6375553603874781E-2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416000"/>
        <c:axId val="452416576"/>
      </c:scatterChart>
      <c:valAx>
        <c:axId val="452416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BHD in cm</a:t>
                </a:r>
              </a:p>
            </c:rich>
          </c:tx>
          <c:layout>
            <c:manualLayout>
              <c:xMode val="edge"/>
              <c:yMode val="edge"/>
              <c:x val="0.48595308706489715"/>
              <c:y val="0.851713390881395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416576"/>
        <c:crosses val="autoZero"/>
        <c:crossBetween val="midCat"/>
      </c:valAx>
      <c:valAx>
        <c:axId val="452416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Nadelmasse / Querschnittsfläche</a:t>
                </a:r>
              </a:p>
            </c:rich>
          </c:tx>
          <c:layout>
            <c:manualLayout>
              <c:xMode val="edge"/>
              <c:yMode val="edge"/>
              <c:x val="2.5000801906875737E-2"/>
              <c:y val="0.235962812777167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41600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59376904528829877"/>
          <c:y val="0.93261492669071"/>
          <c:w val="9.6878107389143486E-2"/>
          <c:h val="5.39343572062097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541666666666663E-2"/>
          <c:y val="3.7099494097807759E-2"/>
          <c:w val="0.89270833333333333"/>
          <c:h val="0.849915682967959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'Tab. 4'!$A$10:$A$27</c:f>
              <c:numCache>
                <c:formatCode>General</c:formatCode>
                <c:ptCount val="18"/>
                <c:pt idx="0">
                  <c:v>36</c:v>
                </c:pt>
                <c:pt idx="1">
                  <c:v>38</c:v>
                </c:pt>
                <c:pt idx="2">
                  <c:v>40</c:v>
                </c:pt>
                <c:pt idx="3">
                  <c:v>42</c:v>
                </c:pt>
                <c:pt idx="4">
                  <c:v>44</c:v>
                </c:pt>
                <c:pt idx="5">
                  <c:v>46</c:v>
                </c:pt>
                <c:pt idx="6">
                  <c:v>48</c:v>
                </c:pt>
                <c:pt idx="7">
                  <c:v>50</c:v>
                </c:pt>
                <c:pt idx="8">
                  <c:v>52</c:v>
                </c:pt>
                <c:pt idx="9">
                  <c:v>54</c:v>
                </c:pt>
                <c:pt idx="10">
                  <c:v>56</c:v>
                </c:pt>
                <c:pt idx="11">
                  <c:v>58</c:v>
                </c:pt>
                <c:pt idx="12">
                  <c:v>60</c:v>
                </c:pt>
                <c:pt idx="13">
                  <c:v>62</c:v>
                </c:pt>
                <c:pt idx="14">
                  <c:v>64</c:v>
                </c:pt>
                <c:pt idx="15">
                  <c:v>66</c:v>
                </c:pt>
                <c:pt idx="16">
                  <c:v>68</c:v>
                </c:pt>
                <c:pt idx="17">
                  <c:v>70</c:v>
                </c:pt>
              </c:numCache>
            </c:numRef>
          </c:xVal>
          <c:yVal>
            <c:numRef>
              <c:f>'Tab. 4'!$K$10:$K$27</c:f>
              <c:numCache>
                <c:formatCode>General</c:formatCode>
                <c:ptCount val="18"/>
                <c:pt idx="0">
                  <c:v>28.209479177387813</c:v>
                </c:pt>
                <c:pt idx="1">
                  <c:v>29.316150714175194</c:v>
                </c:pt>
                <c:pt idx="2">
                  <c:v>30.382538898732495</c:v>
                </c:pt>
                <c:pt idx="3">
                  <c:v>31.915382432114615</c:v>
                </c:pt>
                <c:pt idx="4">
                  <c:v>32.897623212397704</c:v>
                </c:pt>
                <c:pt idx="5">
                  <c:v>33.851375012865375</c:v>
                </c:pt>
                <c:pt idx="6">
                  <c:v>35.233628199729637</c:v>
                </c:pt>
                <c:pt idx="7">
                  <c:v>36.56366395715726</c:v>
                </c:pt>
                <c:pt idx="8">
                  <c:v>37.846987830302403</c:v>
                </c:pt>
                <c:pt idx="9">
                  <c:v>39.088200952233592</c:v>
                </c:pt>
                <c:pt idx="10">
                  <c:v>40.291195310356976</c:v>
                </c:pt>
                <c:pt idx="11">
                  <c:v>41.841419359420023</c:v>
                </c:pt>
                <c:pt idx="12">
                  <c:v>42.967398569915609</c:v>
                </c:pt>
                <c:pt idx="13">
                  <c:v>44.064615120537738</c:v>
                </c:pt>
                <c:pt idx="14">
                  <c:v>45.135166683820501</c:v>
                </c:pt>
                <c:pt idx="15">
                  <c:v>46.180907715541899</c:v>
                </c:pt>
                <c:pt idx="16">
                  <c:v>46.865106579076034</c:v>
                </c:pt>
                <c:pt idx="17">
                  <c:v>47.539459314393909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'Tab. 7'!$A$10:$A$24</c:f>
              <c:numCache>
                <c:formatCode>General</c:formatCode>
                <c:ptCount val="15"/>
                <c:pt idx="0">
                  <c:v>24</c:v>
                </c:pt>
                <c:pt idx="1">
                  <c:v>26</c:v>
                </c:pt>
                <c:pt idx="2">
                  <c:v>28</c:v>
                </c:pt>
                <c:pt idx="3">
                  <c:v>30</c:v>
                </c:pt>
                <c:pt idx="4">
                  <c:v>32</c:v>
                </c:pt>
                <c:pt idx="5">
                  <c:v>34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42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52</c:v>
                </c:pt>
              </c:numCache>
            </c:numRef>
          </c:xVal>
          <c:yVal>
            <c:numRef>
              <c:f>'Tab. 7'!$M$10:$M$24</c:f>
              <c:numCache>
                <c:formatCode>General</c:formatCode>
                <c:ptCount val="15"/>
                <c:pt idx="0">
                  <c:v>13.81976597885342</c:v>
                </c:pt>
                <c:pt idx="1">
                  <c:v>14.927053303604616</c:v>
                </c:pt>
                <c:pt idx="2">
                  <c:v>15.957691216057308</c:v>
                </c:pt>
                <c:pt idx="3">
                  <c:v>16.925687506432688</c:v>
                </c:pt>
                <c:pt idx="4">
                  <c:v>17.841241161527712</c:v>
                </c:pt>
                <c:pt idx="5">
                  <c:v>18.712051592547777</c:v>
                </c:pt>
                <c:pt idx="6">
                  <c:v>19.544100476116796</c:v>
                </c:pt>
                <c:pt idx="7">
                  <c:v>21.110041228223761</c:v>
                </c:pt>
                <c:pt idx="8">
                  <c:v>21.850968611841584</c:v>
                </c:pt>
                <c:pt idx="9">
                  <c:v>22.56758334191025</c:v>
                </c:pt>
                <c:pt idx="10">
                  <c:v>23.262132458406391</c:v>
                </c:pt>
                <c:pt idx="11">
                  <c:v>23.936536824085959</c:v>
                </c:pt>
                <c:pt idx="12">
                  <c:v>24.592453796829673</c:v>
                </c:pt>
                <c:pt idx="13">
                  <c:v>25.231325220201605</c:v>
                </c:pt>
                <c:pt idx="14">
                  <c:v>25.854414729132053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'Tab. 8'!$A$10:$A$25</c:f>
              <c:numCache>
                <c:formatCode>General</c:formatCode>
                <c:ptCount val="16"/>
                <c:pt idx="0">
                  <c:v>36</c:v>
                </c:pt>
                <c:pt idx="1">
                  <c:v>40</c:v>
                </c:pt>
                <c:pt idx="2">
                  <c:v>42</c:v>
                </c:pt>
                <c:pt idx="3">
                  <c:v>44</c:v>
                </c:pt>
                <c:pt idx="4">
                  <c:v>46</c:v>
                </c:pt>
                <c:pt idx="5">
                  <c:v>48</c:v>
                </c:pt>
                <c:pt idx="6">
                  <c:v>50</c:v>
                </c:pt>
                <c:pt idx="7">
                  <c:v>52</c:v>
                </c:pt>
                <c:pt idx="8">
                  <c:v>54</c:v>
                </c:pt>
                <c:pt idx="9">
                  <c:v>56</c:v>
                </c:pt>
                <c:pt idx="10">
                  <c:v>58</c:v>
                </c:pt>
                <c:pt idx="11">
                  <c:v>60</c:v>
                </c:pt>
                <c:pt idx="12">
                  <c:v>62</c:v>
                </c:pt>
                <c:pt idx="13">
                  <c:v>64</c:v>
                </c:pt>
                <c:pt idx="14">
                  <c:v>66</c:v>
                </c:pt>
                <c:pt idx="15">
                  <c:v>70</c:v>
                </c:pt>
              </c:numCache>
            </c:numRef>
          </c:xVal>
          <c:yVal>
            <c:numRef>
              <c:f>'Tab. 8'!$M$10:$M$25</c:f>
              <c:numCache>
                <c:formatCode>General</c:formatCode>
                <c:ptCount val="16"/>
                <c:pt idx="0">
                  <c:v>23.03294329808903</c:v>
                </c:pt>
                <c:pt idx="1">
                  <c:v>30.382538898732495</c:v>
                </c:pt>
                <c:pt idx="2">
                  <c:v>31.412746571571088</c:v>
                </c:pt>
                <c:pt idx="3">
                  <c:v>32.897623212397704</c:v>
                </c:pt>
                <c:pt idx="4">
                  <c:v>20.729648968280131</c:v>
                </c:pt>
                <c:pt idx="5">
                  <c:v>35.233628199729637</c:v>
                </c:pt>
                <c:pt idx="6">
                  <c:v>36.56366395715726</c:v>
                </c:pt>
                <c:pt idx="7">
                  <c:v>37.846987830302403</c:v>
                </c:pt>
                <c:pt idx="8">
                  <c:v>39.088200952233592</c:v>
                </c:pt>
                <c:pt idx="9">
                  <c:v>40.291195310356976</c:v>
                </c:pt>
                <c:pt idx="10">
                  <c:v>41.841419359420023</c:v>
                </c:pt>
                <c:pt idx="11">
                  <c:v>42.967398569915609</c:v>
                </c:pt>
                <c:pt idx="12">
                  <c:v>44.064615120537738</c:v>
                </c:pt>
                <c:pt idx="13">
                  <c:v>45.135166683820501</c:v>
                </c:pt>
                <c:pt idx="14">
                  <c:v>46.180907715541899</c:v>
                </c:pt>
                <c:pt idx="15">
                  <c:v>47.539459314393909</c:v>
                </c:pt>
              </c:numCache>
            </c:numRef>
          </c:yVal>
          <c:smooth val="0"/>
        </c:ser>
        <c:ser>
          <c:idx val="3"/>
          <c:order val="3"/>
          <c:spPr>
            <a:ln w="28575">
              <a:noFill/>
            </a:ln>
          </c:spPr>
          <c:marker>
            <c:symbol val="x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'Tab. 13'!$A$10:$A$30</c:f>
              <c:numCache>
                <c:formatCode>General</c:formatCode>
                <c:ptCount val="21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25</c:v>
                </c:pt>
                <c:pt idx="14">
                  <c:v>26</c:v>
                </c:pt>
                <c:pt idx="15">
                  <c:v>27</c:v>
                </c:pt>
                <c:pt idx="16">
                  <c:v>28</c:v>
                </c:pt>
                <c:pt idx="17">
                  <c:v>29</c:v>
                </c:pt>
                <c:pt idx="18">
                  <c:v>30</c:v>
                </c:pt>
                <c:pt idx="19">
                  <c:v>31</c:v>
                </c:pt>
                <c:pt idx="20">
                  <c:v>32</c:v>
                </c:pt>
              </c:numCache>
            </c:numRef>
          </c:xVal>
          <c:yVal>
            <c:numRef>
              <c:f>'Tab. 13'!$P$10:$P$30</c:f>
              <c:numCache>
                <c:formatCode>General</c:formatCode>
                <c:ptCount val="21"/>
                <c:pt idx="0">
                  <c:v>10.249012754438883</c:v>
                </c:pt>
                <c:pt idx="1">
                  <c:v>10.704744696916626</c:v>
                </c:pt>
                <c:pt idx="2">
                  <c:v>11.283791670955125</c:v>
                </c:pt>
                <c:pt idx="3">
                  <c:v>11.834540545406396</c:v>
                </c:pt>
                <c:pt idx="4">
                  <c:v>12.360774464742066</c:v>
                </c:pt>
                <c:pt idx="5">
                  <c:v>12.988619621707652</c:v>
                </c:pt>
                <c:pt idx="6">
                  <c:v>13.587484461319491</c:v>
                </c:pt>
                <c:pt idx="7">
                  <c:v>14.161046158239445</c:v>
                </c:pt>
                <c:pt idx="8">
                  <c:v>14.820047957642227</c:v>
                </c:pt>
                <c:pt idx="9">
                  <c:v>15.553633450087505</c:v>
                </c:pt>
                <c:pt idx="10">
                  <c:v>16.25414425715935</c:v>
                </c:pt>
                <c:pt idx="11">
                  <c:v>17.019459345914886</c:v>
                </c:pt>
                <c:pt idx="12">
                  <c:v>17.841241161527712</c:v>
                </c:pt>
                <c:pt idx="13">
                  <c:v>18.626802622574058</c:v>
                </c:pt>
                <c:pt idx="14">
                  <c:v>19.380548642824152</c:v>
                </c:pt>
                <c:pt idx="15">
                  <c:v>20.185060176161279</c:v>
                </c:pt>
                <c:pt idx="16">
                  <c:v>20.95871281671733</c:v>
                </c:pt>
                <c:pt idx="17">
                  <c:v>21.778010249190537</c:v>
                </c:pt>
                <c:pt idx="18">
                  <c:v>22.56758334191025</c:v>
                </c:pt>
                <c:pt idx="19">
                  <c:v>23.398568422792877</c:v>
                </c:pt>
                <c:pt idx="20">
                  <c:v>24.201036973199614</c:v>
                </c:pt>
              </c:numCache>
            </c:numRef>
          </c:yVal>
          <c:smooth val="0"/>
        </c:ser>
        <c:ser>
          <c:idx val="4"/>
          <c:order val="4"/>
          <c:spPr>
            <a:ln w="28575">
              <a:noFill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'Tab. 2'!$A$10:$A$33</c:f>
              <c:numCache>
                <c:formatCode>General</c:formatCode>
                <c:ptCount val="24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20</c:v>
                </c:pt>
                <c:pt idx="14">
                  <c:v>21</c:v>
                </c:pt>
                <c:pt idx="15">
                  <c:v>22</c:v>
                </c:pt>
                <c:pt idx="16">
                  <c:v>23</c:v>
                </c:pt>
                <c:pt idx="17">
                  <c:v>24</c:v>
                </c:pt>
                <c:pt idx="18">
                  <c:v>25</c:v>
                </c:pt>
                <c:pt idx="19">
                  <c:v>26</c:v>
                </c:pt>
                <c:pt idx="20">
                  <c:v>27</c:v>
                </c:pt>
                <c:pt idx="21">
                  <c:v>28</c:v>
                </c:pt>
                <c:pt idx="22">
                  <c:v>29</c:v>
                </c:pt>
                <c:pt idx="23">
                  <c:v>30</c:v>
                </c:pt>
              </c:numCache>
            </c:numRef>
          </c:xVal>
          <c:yVal>
            <c:numRef>
              <c:f>'Tab. 2'!$P$10:$P$33</c:f>
              <c:numCache>
                <c:formatCode>General</c:formatCode>
                <c:ptCount val="24"/>
                <c:pt idx="0">
                  <c:v>8.9206205807638561</c:v>
                </c:pt>
                <c:pt idx="1">
                  <c:v>9.2705808485565502</c:v>
                </c:pt>
                <c:pt idx="2">
                  <c:v>9.6078024018658539</c:v>
                </c:pt>
                <c:pt idx="3">
                  <c:v>9.9335826727810108</c:v>
                </c:pt>
                <c:pt idx="4">
                  <c:v>10.55502061411188</c:v>
                </c:pt>
                <c:pt idx="5">
                  <c:v>11.141851534268367</c:v>
                </c:pt>
                <c:pt idx="6">
                  <c:v>11.834540545406396</c:v>
                </c:pt>
                <c:pt idx="7">
                  <c:v>12.488868813069399</c:v>
                </c:pt>
                <c:pt idx="8">
                  <c:v>13.231418571003069</c:v>
                </c:pt>
                <c:pt idx="9">
                  <c:v>13.934454799959425</c:v>
                </c:pt>
                <c:pt idx="10">
                  <c:v>14.712264360219255</c:v>
                </c:pt>
                <c:pt idx="11">
                  <c:v>15.450968080927582</c:v>
                </c:pt>
                <c:pt idx="12">
                  <c:v>16.25414425715935</c:v>
                </c:pt>
                <c:pt idx="13">
                  <c:v>16.925687506432688</c:v>
                </c:pt>
                <c:pt idx="14">
                  <c:v>17.751810818109593</c:v>
                </c:pt>
                <c:pt idx="15">
                  <c:v>18.455123359562137</c:v>
                </c:pt>
                <c:pt idx="16">
                  <c:v>19.215604803731708</c:v>
                </c:pt>
                <c:pt idx="17">
                  <c:v>19.867165345562022</c:v>
                </c:pt>
                <c:pt idx="18">
                  <c:v>20.575523046193545</c:v>
                </c:pt>
                <c:pt idx="19">
                  <c:v>21.260292528114064</c:v>
                </c:pt>
                <c:pt idx="20">
                  <c:v>21.850968611841584</c:v>
                </c:pt>
                <c:pt idx="21">
                  <c:v>22.496949104983706</c:v>
                </c:pt>
                <c:pt idx="22">
                  <c:v>23.124891541124434</c:v>
                </c:pt>
                <c:pt idx="23">
                  <c:v>23.7362275550541</c:v>
                </c:pt>
              </c:numCache>
            </c:numRef>
          </c:yVal>
          <c:smooth val="0"/>
        </c:ser>
        <c:ser>
          <c:idx val="5"/>
          <c:order val="5"/>
          <c:tx>
            <c:v>Alle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29479166666666667"/>
                  <c:y val="0.3541315345699831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Alle!$A$2:$A$71</c:f>
              <c:numCache>
                <c:formatCode>General</c:formatCode>
                <c:ptCount val="70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3">
                  <c:v>31</c:v>
                </c:pt>
                <c:pt idx="24">
                  <c:v>32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12</c:v>
                </c:pt>
                <c:pt idx="34">
                  <c:v>13</c:v>
                </c:pt>
                <c:pt idx="35">
                  <c:v>14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18</c:v>
                </c:pt>
                <c:pt idx="40">
                  <c:v>19</c:v>
                </c:pt>
                <c:pt idx="41">
                  <c:v>20</c:v>
                </c:pt>
                <c:pt idx="42">
                  <c:v>21</c:v>
                </c:pt>
                <c:pt idx="43">
                  <c:v>22</c:v>
                </c:pt>
                <c:pt idx="44">
                  <c:v>23</c:v>
                </c:pt>
                <c:pt idx="45">
                  <c:v>24</c:v>
                </c:pt>
                <c:pt idx="46">
                  <c:v>25</c:v>
                </c:pt>
                <c:pt idx="47">
                  <c:v>26</c:v>
                </c:pt>
                <c:pt idx="48">
                  <c:v>27</c:v>
                </c:pt>
                <c:pt idx="49">
                  <c:v>28</c:v>
                </c:pt>
                <c:pt idx="50">
                  <c:v>29</c:v>
                </c:pt>
                <c:pt idx="51">
                  <c:v>30</c:v>
                </c:pt>
                <c:pt idx="52">
                  <c:v>36</c:v>
                </c:pt>
                <c:pt idx="53">
                  <c:v>38</c:v>
                </c:pt>
                <c:pt idx="54">
                  <c:v>40</c:v>
                </c:pt>
                <c:pt idx="55">
                  <c:v>42</c:v>
                </c:pt>
                <c:pt idx="56">
                  <c:v>44</c:v>
                </c:pt>
                <c:pt idx="57">
                  <c:v>46</c:v>
                </c:pt>
                <c:pt idx="58">
                  <c:v>48</c:v>
                </c:pt>
                <c:pt idx="59">
                  <c:v>50</c:v>
                </c:pt>
                <c:pt idx="60">
                  <c:v>52</c:v>
                </c:pt>
                <c:pt idx="61">
                  <c:v>54</c:v>
                </c:pt>
                <c:pt idx="62">
                  <c:v>56</c:v>
                </c:pt>
                <c:pt idx="63">
                  <c:v>58</c:v>
                </c:pt>
                <c:pt idx="64">
                  <c:v>60</c:v>
                </c:pt>
                <c:pt idx="65">
                  <c:v>62</c:v>
                </c:pt>
                <c:pt idx="66">
                  <c:v>64</c:v>
                </c:pt>
                <c:pt idx="67">
                  <c:v>66</c:v>
                </c:pt>
                <c:pt idx="68">
                  <c:v>68</c:v>
                </c:pt>
                <c:pt idx="69">
                  <c:v>70</c:v>
                </c:pt>
              </c:numCache>
            </c:numRef>
          </c:xVal>
          <c:yVal>
            <c:numRef>
              <c:f>Alle!$B$2:$B$71</c:f>
              <c:numCache>
                <c:formatCode>General</c:formatCode>
                <c:ptCount val="70"/>
                <c:pt idx="0">
                  <c:v>8.1758838114662584</c:v>
                </c:pt>
                <c:pt idx="1">
                  <c:v>8.7403874447366334</c:v>
                </c:pt>
                <c:pt idx="2">
                  <c:v>9.2705808485565502</c:v>
                </c:pt>
                <c:pt idx="3">
                  <c:v>9.772050238058398</c:v>
                </c:pt>
                <c:pt idx="4">
                  <c:v>10.249012754438883</c:v>
                </c:pt>
                <c:pt idx="5">
                  <c:v>10.704744696916626</c:v>
                </c:pt>
                <c:pt idx="6">
                  <c:v>11.283791670955125</c:v>
                </c:pt>
                <c:pt idx="7">
                  <c:v>11.834540545406396</c:v>
                </c:pt>
                <c:pt idx="8">
                  <c:v>12.360774464742066</c:v>
                </c:pt>
                <c:pt idx="9">
                  <c:v>12.988619621707652</c:v>
                </c:pt>
                <c:pt idx="10">
                  <c:v>13.587484461319491</c:v>
                </c:pt>
                <c:pt idx="11">
                  <c:v>14.161046158239445</c:v>
                </c:pt>
                <c:pt idx="12">
                  <c:v>14.820047957642227</c:v>
                </c:pt>
                <c:pt idx="13">
                  <c:v>15.553633450087505</c:v>
                </c:pt>
                <c:pt idx="14">
                  <c:v>16.25414425715935</c:v>
                </c:pt>
                <c:pt idx="15">
                  <c:v>17.019459345914886</c:v>
                </c:pt>
                <c:pt idx="16">
                  <c:v>17.841241161527712</c:v>
                </c:pt>
                <c:pt idx="17">
                  <c:v>18.626802622574058</c:v>
                </c:pt>
                <c:pt idx="18">
                  <c:v>19.380548642824152</c:v>
                </c:pt>
                <c:pt idx="19">
                  <c:v>20.185060176161279</c:v>
                </c:pt>
                <c:pt idx="20">
                  <c:v>20.95871281671733</c:v>
                </c:pt>
                <c:pt idx="21">
                  <c:v>21.778010249190537</c:v>
                </c:pt>
                <c:pt idx="22">
                  <c:v>22.56758334191025</c:v>
                </c:pt>
                <c:pt idx="23">
                  <c:v>23.398568422792877</c:v>
                </c:pt>
                <c:pt idx="24">
                  <c:v>24.201036973199614</c:v>
                </c:pt>
                <c:pt idx="25">
                  <c:v>8.5563586777479035</c:v>
                </c:pt>
                <c:pt idx="26">
                  <c:v>8.5563586777479035</c:v>
                </c:pt>
                <c:pt idx="27">
                  <c:v>8.7403874447366334</c:v>
                </c:pt>
                <c:pt idx="28">
                  <c:v>8.9206205807638561</c:v>
                </c:pt>
                <c:pt idx="29">
                  <c:v>9.2705808485565502</c:v>
                </c:pt>
                <c:pt idx="30">
                  <c:v>9.6078024018658539</c:v>
                </c:pt>
                <c:pt idx="31">
                  <c:v>9.9335826727810108</c:v>
                </c:pt>
                <c:pt idx="32">
                  <c:v>10.55502061411188</c:v>
                </c:pt>
                <c:pt idx="33">
                  <c:v>11.141851534268367</c:v>
                </c:pt>
                <c:pt idx="34">
                  <c:v>11.834540545406396</c:v>
                </c:pt>
                <c:pt idx="35">
                  <c:v>12.488868813069399</c:v>
                </c:pt>
                <c:pt idx="36">
                  <c:v>13.231418571003069</c:v>
                </c:pt>
                <c:pt idx="37">
                  <c:v>13.934454799959425</c:v>
                </c:pt>
                <c:pt idx="38">
                  <c:v>14.712264360219255</c:v>
                </c:pt>
                <c:pt idx="39">
                  <c:v>15.450968080927582</c:v>
                </c:pt>
                <c:pt idx="40">
                  <c:v>16.25414425715935</c:v>
                </c:pt>
                <c:pt idx="41">
                  <c:v>16.925687506432688</c:v>
                </c:pt>
                <c:pt idx="42">
                  <c:v>17.751810818109593</c:v>
                </c:pt>
                <c:pt idx="43">
                  <c:v>18.455123359562137</c:v>
                </c:pt>
                <c:pt idx="44">
                  <c:v>19.215604803731708</c:v>
                </c:pt>
                <c:pt idx="45">
                  <c:v>19.867165345562022</c:v>
                </c:pt>
                <c:pt idx="46">
                  <c:v>20.575523046193545</c:v>
                </c:pt>
                <c:pt idx="47">
                  <c:v>21.260292528114064</c:v>
                </c:pt>
                <c:pt idx="48">
                  <c:v>21.850968611841584</c:v>
                </c:pt>
                <c:pt idx="49">
                  <c:v>22.496949104983706</c:v>
                </c:pt>
                <c:pt idx="50">
                  <c:v>23.124891541124434</c:v>
                </c:pt>
                <c:pt idx="51">
                  <c:v>23.7362275550541</c:v>
                </c:pt>
                <c:pt idx="52">
                  <c:v>28.209479177387813</c:v>
                </c:pt>
                <c:pt idx="53">
                  <c:v>29.316150714175194</c:v>
                </c:pt>
                <c:pt idx="54">
                  <c:v>30.382538898732495</c:v>
                </c:pt>
                <c:pt idx="55">
                  <c:v>31.915382432114615</c:v>
                </c:pt>
                <c:pt idx="56">
                  <c:v>32.897623212397704</c:v>
                </c:pt>
                <c:pt idx="57">
                  <c:v>33.851375012865375</c:v>
                </c:pt>
                <c:pt idx="58">
                  <c:v>35.233628199729637</c:v>
                </c:pt>
                <c:pt idx="59">
                  <c:v>36.56366395715726</c:v>
                </c:pt>
                <c:pt idx="60">
                  <c:v>37.846987830302403</c:v>
                </c:pt>
                <c:pt idx="61">
                  <c:v>39.088200952233592</c:v>
                </c:pt>
                <c:pt idx="62">
                  <c:v>40.291195310356976</c:v>
                </c:pt>
                <c:pt idx="63">
                  <c:v>41.841419359420023</c:v>
                </c:pt>
                <c:pt idx="64">
                  <c:v>42.967398569915609</c:v>
                </c:pt>
                <c:pt idx="65">
                  <c:v>44.064615120537738</c:v>
                </c:pt>
                <c:pt idx="66">
                  <c:v>45.135166683820501</c:v>
                </c:pt>
                <c:pt idx="67">
                  <c:v>46.180907715541899</c:v>
                </c:pt>
                <c:pt idx="68">
                  <c:v>46.865106579076034</c:v>
                </c:pt>
                <c:pt idx="69">
                  <c:v>47.539459314393909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38912"/>
        <c:axId val="136439488"/>
      </c:scatterChart>
      <c:valAx>
        <c:axId val="13643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DBH [cm]</a:t>
                </a:r>
              </a:p>
            </c:rich>
          </c:tx>
          <c:layout>
            <c:manualLayout>
              <c:xMode val="edge"/>
              <c:yMode val="edge"/>
              <c:x val="0.47708333333333336"/>
              <c:y val="0.93929173693085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39488"/>
        <c:crosses val="autoZero"/>
        <c:crossBetween val="midCat"/>
      </c:valAx>
      <c:valAx>
        <c:axId val="136439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rKr [dm]</a:t>
                </a:r>
              </a:p>
            </c:rich>
          </c:tx>
          <c:layout>
            <c:manualLayout>
              <c:xMode val="edge"/>
              <c:yMode val="edge"/>
              <c:x val="1.2500000000000001E-2"/>
              <c:y val="0.416526138279932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3891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85416666666667"/>
          <c:y val="0.53962900505902189"/>
          <c:w val="0.109375"/>
          <c:h val="0.2495784148397976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Solitäre GFI</a:t>
            </a:r>
          </a:p>
        </c:rich>
      </c:tx>
      <c:layout>
        <c:manualLayout>
          <c:xMode val="edge"/>
          <c:yMode val="edge"/>
          <c:x val="0.42214977490381228"/>
          <c:y val="3.14617083702890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127828365911234"/>
          <c:y val="0.18877025022173408"/>
          <c:w val="0.82885504584772896"/>
          <c:h val="0.55507442624724179"/>
        </c:manualLayout>
      </c:layout>
      <c:scatterChart>
        <c:scatterStyle val="lineMarker"/>
        <c:varyColors val="0"/>
        <c:ser>
          <c:idx val="0"/>
          <c:order val="0"/>
          <c:tx>
            <c:v>SolitäreLässig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'Lässig-sort'!$G$3:$G$149</c:f>
              <c:numCache>
                <c:formatCode>General</c:formatCode>
                <c:ptCount val="147"/>
                <c:pt idx="0">
                  <c:v>19</c:v>
                </c:pt>
                <c:pt idx="1">
                  <c:v>20</c:v>
                </c:pt>
                <c:pt idx="2">
                  <c:v>23</c:v>
                </c:pt>
                <c:pt idx="3">
                  <c:v>23</c:v>
                </c:pt>
                <c:pt idx="4">
                  <c:v>23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26</c:v>
                </c:pt>
                <c:pt idx="9">
                  <c:v>36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40</c:v>
                </c:pt>
                <c:pt idx="15">
                  <c:v>40</c:v>
                </c:pt>
                <c:pt idx="16">
                  <c:v>41</c:v>
                </c:pt>
                <c:pt idx="17">
                  <c:v>41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44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46</c:v>
                </c:pt>
                <c:pt idx="29">
                  <c:v>46</c:v>
                </c:pt>
                <c:pt idx="30">
                  <c:v>47</c:v>
                </c:pt>
                <c:pt idx="31">
                  <c:v>47</c:v>
                </c:pt>
                <c:pt idx="32">
                  <c:v>47</c:v>
                </c:pt>
                <c:pt idx="33">
                  <c:v>47</c:v>
                </c:pt>
                <c:pt idx="34">
                  <c:v>47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49</c:v>
                </c:pt>
                <c:pt idx="44">
                  <c:v>49</c:v>
                </c:pt>
                <c:pt idx="45">
                  <c:v>49</c:v>
                </c:pt>
                <c:pt idx="46">
                  <c:v>50</c:v>
                </c:pt>
                <c:pt idx="47">
                  <c:v>50</c:v>
                </c:pt>
                <c:pt idx="48">
                  <c:v>50</c:v>
                </c:pt>
                <c:pt idx="49">
                  <c:v>50</c:v>
                </c:pt>
                <c:pt idx="50">
                  <c:v>51</c:v>
                </c:pt>
                <c:pt idx="51">
                  <c:v>51</c:v>
                </c:pt>
                <c:pt idx="52">
                  <c:v>51</c:v>
                </c:pt>
                <c:pt idx="53">
                  <c:v>51</c:v>
                </c:pt>
                <c:pt idx="54">
                  <c:v>51</c:v>
                </c:pt>
                <c:pt idx="55">
                  <c:v>51</c:v>
                </c:pt>
                <c:pt idx="56">
                  <c:v>52</c:v>
                </c:pt>
                <c:pt idx="57">
                  <c:v>52</c:v>
                </c:pt>
                <c:pt idx="58">
                  <c:v>52</c:v>
                </c:pt>
                <c:pt idx="59">
                  <c:v>52</c:v>
                </c:pt>
                <c:pt idx="60">
                  <c:v>52</c:v>
                </c:pt>
                <c:pt idx="61">
                  <c:v>53</c:v>
                </c:pt>
                <c:pt idx="62">
                  <c:v>53</c:v>
                </c:pt>
                <c:pt idx="63">
                  <c:v>53</c:v>
                </c:pt>
                <c:pt idx="64">
                  <c:v>53</c:v>
                </c:pt>
                <c:pt idx="65">
                  <c:v>53</c:v>
                </c:pt>
                <c:pt idx="66">
                  <c:v>53</c:v>
                </c:pt>
                <c:pt idx="67">
                  <c:v>53</c:v>
                </c:pt>
                <c:pt idx="68">
                  <c:v>53</c:v>
                </c:pt>
                <c:pt idx="69">
                  <c:v>54</c:v>
                </c:pt>
                <c:pt idx="70">
                  <c:v>54</c:v>
                </c:pt>
                <c:pt idx="71">
                  <c:v>54</c:v>
                </c:pt>
                <c:pt idx="72">
                  <c:v>54</c:v>
                </c:pt>
                <c:pt idx="73">
                  <c:v>54</c:v>
                </c:pt>
                <c:pt idx="74">
                  <c:v>55</c:v>
                </c:pt>
                <c:pt idx="75">
                  <c:v>55</c:v>
                </c:pt>
                <c:pt idx="76">
                  <c:v>55</c:v>
                </c:pt>
                <c:pt idx="77">
                  <c:v>55</c:v>
                </c:pt>
                <c:pt idx="78">
                  <c:v>55</c:v>
                </c:pt>
                <c:pt idx="79">
                  <c:v>55</c:v>
                </c:pt>
                <c:pt idx="80">
                  <c:v>56</c:v>
                </c:pt>
                <c:pt idx="81">
                  <c:v>56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58</c:v>
                </c:pt>
                <c:pt idx="86">
                  <c:v>58</c:v>
                </c:pt>
                <c:pt idx="87">
                  <c:v>59</c:v>
                </c:pt>
                <c:pt idx="88">
                  <c:v>59</c:v>
                </c:pt>
                <c:pt idx="89">
                  <c:v>61</c:v>
                </c:pt>
                <c:pt idx="90">
                  <c:v>61</c:v>
                </c:pt>
                <c:pt idx="91">
                  <c:v>62</c:v>
                </c:pt>
                <c:pt idx="92">
                  <c:v>62</c:v>
                </c:pt>
                <c:pt idx="93">
                  <c:v>62</c:v>
                </c:pt>
                <c:pt idx="94">
                  <c:v>63</c:v>
                </c:pt>
                <c:pt idx="95">
                  <c:v>64</c:v>
                </c:pt>
                <c:pt idx="96">
                  <c:v>65</c:v>
                </c:pt>
                <c:pt idx="97">
                  <c:v>65</c:v>
                </c:pt>
                <c:pt idx="98">
                  <c:v>65</c:v>
                </c:pt>
                <c:pt idx="99">
                  <c:v>66</c:v>
                </c:pt>
                <c:pt idx="100">
                  <c:v>66</c:v>
                </c:pt>
                <c:pt idx="101">
                  <c:v>66</c:v>
                </c:pt>
                <c:pt idx="102">
                  <c:v>66</c:v>
                </c:pt>
                <c:pt idx="103">
                  <c:v>66</c:v>
                </c:pt>
                <c:pt idx="104">
                  <c:v>67</c:v>
                </c:pt>
                <c:pt idx="105">
                  <c:v>67</c:v>
                </c:pt>
                <c:pt idx="106">
                  <c:v>67</c:v>
                </c:pt>
                <c:pt idx="107">
                  <c:v>67</c:v>
                </c:pt>
                <c:pt idx="108">
                  <c:v>67</c:v>
                </c:pt>
                <c:pt idx="109">
                  <c:v>67</c:v>
                </c:pt>
                <c:pt idx="110">
                  <c:v>67</c:v>
                </c:pt>
                <c:pt idx="111">
                  <c:v>68</c:v>
                </c:pt>
                <c:pt idx="112">
                  <c:v>69</c:v>
                </c:pt>
                <c:pt idx="113">
                  <c:v>69</c:v>
                </c:pt>
                <c:pt idx="114">
                  <c:v>70</c:v>
                </c:pt>
                <c:pt idx="115">
                  <c:v>70</c:v>
                </c:pt>
                <c:pt idx="116">
                  <c:v>71</c:v>
                </c:pt>
                <c:pt idx="117">
                  <c:v>72</c:v>
                </c:pt>
                <c:pt idx="118">
                  <c:v>72</c:v>
                </c:pt>
                <c:pt idx="119">
                  <c:v>72</c:v>
                </c:pt>
                <c:pt idx="120">
                  <c:v>72</c:v>
                </c:pt>
                <c:pt idx="121">
                  <c:v>74</c:v>
                </c:pt>
                <c:pt idx="122">
                  <c:v>74</c:v>
                </c:pt>
                <c:pt idx="123">
                  <c:v>74</c:v>
                </c:pt>
                <c:pt idx="124">
                  <c:v>75</c:v>
                </c:pt>
                <c:pt idx="125">
                  <c:v>76</c:v>
                </c:pt>
                <c:pt idx="126">
                  <c:v>77</c:v>
                </c:pt>
                <c:pt idx="127">
                  <c:v>77</c:v>
                </c:pt>
                <c:pt idx="128">
                  <c:v>79</c:v>
                </c:pt>
                <c:pt idx="129">
                  <c:v>79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81</c:v>
                </c:pt>
                <c:pt idx="134">
                  <c:v>85</c:v>
                </c:pt>
                <c:pt idx="135">
                  <c:v>87</c:v>
                </c:pt>
                <c:pt idx="136">
                  <c:v>87</c:v>
                </c:pt>
                <c:pt idx="137">
                  <c:v>88</c:v>
                </c:pt>
                <c:pt idx="138">
                  <c:v>92</c:v>
                </c:pt>
                <c:pt idx="139">
                  <c:v>94</c:v>
                </c:pt>
                <c:pt idx="140">
                  <c:v>94</c:v>
                </c:pt>
                <c:pt idx="141">
                  <c:v>94</c:v>
                </c:pt>
                <c:pt idx="142">
                  <c:v>95</c:v>
                </c:pt>
                <c:pt idx="143">
                  <c:v>96</c:v>
                </c:pt>
                <c:pt idx="144">
                  <c:v>96</c:v>
                </c:pt>
                <c:pt idx="145">
                  <c:v>97</c:v>
                </c:pt>
                <c:pt idx="146">
                  <c:v>102</c:v>
                </c:pt>
              </c:numCache>
            </c:numRef>
          </c:xVal>
          <c:yVal>
            <c:numRef>
              <c:f>'Lässig-sort'!$D$3:$D$149</c:f>
              <c:numCache>
                <c:formatCode>0.00</c:formatCode>
                <c:ptCount val="147"/>
                <c:pt idx="0">
                  <c:v>2.92</c:v>
                </c:pt>
                <c:pt idx="1">
                  <c:v>4.3499999999999996</c:v>
                </c:pt>
                <c:pt idx="2">
                  <c:v>5.29</c:v>
                </c:pt>
                <c:pt idx="3">
                  <c:v>2.5</c:v>
                </c:pt>
                <c:pt idx="4">
                  <c:v>2.5</c:v>
                </c:pt>
                <c:pt idx="5">
                  <c:v>4.95</c:v>
                </c:pt>
                <c:pt idx="6">
                  <c:v>3.05</c:v>
                </c:pt>
                <c:pt idx="7">
                  <c:v>3.1</c:v>
                </c:pt>
                <c:pt idx="8">
                  <c:v>2.9</c:v>
                </c:pt>
                <c:pt idx="9">
                  <c:v>6.46</c:v>
                </c:pt>
                <c:pt idx="10">
                  <c:v>7.85</c:v>
                </c:pt>
                <c:pt idx="11">
                  <c:v>6.62</c:v>
                </c:pt>
                <c:pt idx="12">
                  <c:v>6.45</c:v>
                </c:pt>
                <c:pt idx="13">
                  <c:v>7.94</c:v>
                </c:pt>
                <c:pt idx="14">
                  <c:v>6.12</c:v>
                </c:pt>
                <c:pt idx="15">
                  <c:v>7.73</c:v>
                </c:pt>
                <c:pt idx="16">
                  <c:v>8.85</c:v>
                </c:pt>
                <c:pt idx="17">
                  <c:v>6.79</c:v>
                </c:pt>
                <c:pt idx="18">
                  <c:v>7.5</c:v>
                </c:pt>
                <c:pt idx="19">
                  <c:v>8</c:v>
                </c:pt>
                <c:pt idx="20">
                  <c:v>8.11</c:v>
                </c:pt>
                <c:pt idx="21">
                  <c:v>10.15</c:v>
                </c:pt>
                <c:pt idx="22">
                  <c:v>5.68</c:v>
                </c:pt>
                <c:pt idx="23">
                  <c:v>9.09</c:v>
                </c:pt>
                <c:pt idx="24">
                  <c:v>9.8000000000000007</c:v>
                </c:pt>
                <c:pt idx="25">
                  <c:v>8.1199999999999992</c:v>
                </c:pt>
                <c:pt idx="26">
                  <c:v>9</c:v>
                </c:pt>
                <c:pt idx="27">
                  <c:v>6.62</c:v>
                </c:pt>
                <c:pt idx="28">
                  <c:v>7.98</c:v>
                </c:pt>
                <c:pt idx="29">
                  <c:v>10.95</c:v>
                </c:pt>
                <c:pt idx="30">
                  <c:v>7.99</c:v>
                </c:pt>
                <c:pt idx="31">
                  <c:v>8.74</c:v>
                </c:pt>
                <c:pt idx="32">
                  <c:v>6.82</c:v>
                </c:pt>
                <c:pt idx="33">
                  <c:v>6.02</c:v>
                </c:pt>
                <c:pt idx="34">
                  <c:v>6.7</c:v>
                </c:pt>
                <c:pt idx="35">
                  <c:v>7.4</c:v>
                </c:pt>
                <c:pt idx="36">
                  <c:v>7.44</c:v>
                </c:pt>
                <c:pt idx="37">
                  <c:v>8.19</c:v>
                </c:pt>
                <c:pt idx="38">
                  <c:v>7.45</c:v>
                </c:pt>
                <c:pt idx="39">
                  <c:v>9.06</c:v>
                </c:pt>
                <c:pt idx="40">
                  <c:v>7.7</c:v>
                </c:pt>
                <c:pt idx="41">
                  <c:v>8.23</c:v>
                </c:pt>
                <c:pt idx="42">
                  <c:v>9.9600000000000009</c:v>
                </c:pt>
                <c:pt idx="43">
                  <c:v>10.31</c:v>
                </c:pt>
                <c:pt idx="44">
                  <c:v>7.91</c:v>
                </c:pt>
                <c:pt idx="45">
                  <c:v>9.5</c:v>
                </c:pt>
                <c:pt idx="46">
                  <c:v>8.23</c:v>
                </c:pt>
                <c:pt idx="47">
                  <c:v>8.5299999999999994</c:v>
                </c:pt>
                <c:pt idx="48">
                  <c:v>6.97</c:v>
                </c:pt>
                <c:pt idx="49">
                  <c:v>8.6999999999999993</c:v>
                </c:pt>
                <c:pt idx="50">
                  <c:v>6.8</c:v>
                </c:pt>
                <c:pt idx="51">
                  <c:v>9.5500000000000007</c:v>
                </c:pt>
                <c:pt idx="52">
                  <c:v>6.56</c:v>
                </c:pt>
                <c:pt idx="53">
                  <c:v>10.72</c:v>
                </c:pt>
                <c:pt idx="54">
                  <c:v>6.96</c:v>
                </c:pt>
                <c:pt idx="55">
                  <c:v>6.7</c:v>
                </c:pt>
                <c:pt idx="56">
                  <c:v>8.5399999999999991</c:v>
                </c:pt>
                <c:pt idx="57">
                  <c:v>10.62</c:v>
                </c:pt>
                <c:pt idx="58">
                  <c:v>9.6199999999999992</c:v>
                </c:pt>
                <c:pt idx="59">
                  <c:v>8.2200000000000006</c:v>
                </c:pt>
                <c:pt idx="60">
                  <c:v>6.7</c:v>
                </c:pt>
                <c:pt idx="61">
                  <c:v>7.57</c:v>
                </c:pt>
                <c:pt idx="62">
                  <c:v>9.33</c:v>
                </c:pt>
                <c:pt idx="63">
                  <c:v>11.25</c:v>
                </c:pt>
                <c:pt idx="64">
                  <c:v>8.81</c:v>
                </c:pt>
                <c:pt idx="65">
                  <c:v>10.16</c:v>
                </c:pt>
                <c:pt idx="66">
                  <c:v>9.48</c:v>
                </c:pt>
                <c:pt idx="67">
                  <c:v>8.7799999999999994</c:v>
                </c:pt>
                <c:pt idx="68">
                  <c:v>9.1</c:v>
                </c:pt>
                <c:pt idx="69">
                  <c:v>9.44</c:v>
                </c:pt>
                <c:pt idx="70">
                  <c:v>7.74</c:v>
                </c:pt>
                <c:pt idx="71">
                  <c:v>11.91</c:v>
                </c:pt>
                <c:pt idx="72">
                  <c:v>8.48</c:v>
                </c:pt>
                <c:pt idx="73">
                  <c:v>11.6</c:v>
                </c:pt>
                <c:pt idx="74">
                  <c:v>9.2799999999999994</c:v>
                </c:pt>
                <c:pt idx="75">
                  <c:v>9.9700000000000006</c:v>
                </c:pt>
                <c:pt idx="76">
                  <c:v>10.14</c:v>
                </c:pt>
                <c:pt idx="77">
                  <c:v>6.02</c:v>
                </c:pt>
                <c:pt idx="78">
                  <c:v>10.7</c:v>
                </c:pt>
                <c:pt idx="79">
                  <c:v>10.3</c:v>
                </c:pt>
                <c:pt idx="80">
                  <c:v>10.88</c:v>
                </c:pt>
                <c:pt idx="81">
                  <c:v>8.85</c:v>
                </c:pt>
                <c:pt idx="82">
                  <c:v>11.72</c:v>
                </c:pt>
                <c:pt idx="83">
                  <c:v>9.0299999999999994</c:v>
                </c:pt>
                <c:pt idx="84">
                  <c:v>9.1</c:v>
                </c:pt>
                <c:pt idx="85">
                  <c:v>8.83</c:v>
                </c:pt>
                <c:pt idx="86">
                  <c:v>10.19</c:v>
                </c:pt>
                <c:pt idx="87">
                  <c:v>8.8699999999999992</c:v>
                </c:pt>
                <c:pt idx="88">
                  <c:v>7.14</c:v>
                </c:pt>
                <c:pt idx="89">
                  <c:v>8.64</c:v>
                </c:pt>
                <c:pt idx="90">
                  <c:v>11.61</c:v>
                </c:pt>
                <c:pt idx="91">
                  <c:v>8.64</c:v>
                </c:pt>
                <c:pt idx="92">
                  <c:v>8.6</c:v>
                </c:pt>
                <c:pt idx="93">
                  <c:v>12.64</c:v>
                </c:pt>
                <c:pt idx="94">
                  <c:v>10.42</c:v>
                </c:pt>
                <c:pt idx="95">
                  <c:v>9.34</c:v>
                </c:pt>
                <c:pt idx="96">
                  <c:v>9.5399999999999991</c:v>
                </c:pt>
                <c:pt idx="97">
                  <c:v>10.7</c:v>
                </c:pt>
                <c:pt idx="98">
                  <c:v>11.8</c:v>
                </c:pt>
                <c:pt idx="99">
                  <c:v>12.76</c:v>
                </c:pt>
                <c:pt idx="100">
                  <c:v>0</c:v>
                </c:pt>
                <c:pt idx="101">
                  <c:v>12.14</c:v>
                </c:pt>
                <c:pt idx="102">
                  <c:v>11.59</c:v>
                </c:pt>
                <c:pt idx="103">
                  <c:v>11.85</c:v>
                </c:pt>
                <c:pt idx="104">
                  <c:v>10.56</c:v>
                </c:pt>
                <c:pt idx="105">
                  <c:v>13.25</c:v>
                </c:pt>
                <c:pt idx="106">
                  <c:v>13.23</c:v>
                </c:pt>
                <c:pt idx="107">
                  <c:v>10.36</c:v>
                </c:pt>
                <c:pt idx="108">
                  <c:v>9.4600000000000009</c:v>
                </c:pt>
                <c:pt idx="109">
                  <c:v>13.12</c:v>
                </c:pt>
                <c:pt idx="110">
                  <c:v>8.3000000000000007</c:v>
                </c:pt>
                <c:pt idx="111">
                  <c:v>10.43</c:v>
                </c:pt>
                <c:pt idx="112">
                  <c:v>11.4</c:v>
                </c:pt>
                <c:pt idx="113">
                  <c:v>9.91</c:v>
                </c:pt>
                <c:pt idx="114">
                  <c:v>11.98</c:v>
                </c:pt>
                <c:pt idx="115">
                  <c:v>8.9</c:v>
                </c:pt>
                <c:pt idx="116">
                  <c:v>10.68</c:v>
                </c:pt>
                <c:pt idx="117">
                  <c:v>12.08</c:v>
                </c:pt>
                <c:pt idx="118">
                  <c:v>14.58</c:v>
                </c:pt>
                <c:pt idx="119">
                  <c:v>12.09</c:v>
                </c:pt>
                <c:pt idx="120">
                  <c:v>13.4</c:v>
                </c:pt>
                <c:pt idx="121">
                  <c:v>10.77</c:v>
                </c:pt>
                <c:pt idx="122">
                  <c:v>8.85</c:v>
                </c:pt>
                <c:pt idx="123">
                  <c:v>13.73</c:v>
                </c:pt>
                <c:pt idx="124">
                  <c:v>13.37</c:v>
                </c:pt>
                <c:pt idx="125">
                  <c:v>14.45</c:v>
                </c:pt>
                <c:pt idx="126">
                  <c:v>13.31</c:v>
                </c:pt>
                <c:pt idx="127">
                  <c:v>13</c:v>
                </c:pt>
                <c:pt idx="128">
                  <c:v>10.7</c:v>
                </c:pt>
                <c:pt idx="129">
                  <c:v>9.8699999999999992</c:v>
                </c:pt>
                <c:pt idx="130">
                  <c:v>12.91</c:v>
                </c:pt>
                <c:pt idx="131">
                  <c:v>14.22</c:v>
                </c:pt>
                <c:pt idx="132">
                  <c:v>11.3</c:v>
                </c:pt>
                <c:pt idx="133">
                  <c:v>15.71</c:v>
                </c:pt>
                <c:pt idx="134">
                  <c:v>9.9</c:v>
                </c:pt>
                <c:pt idx="135">
                  <c:v>11.5</c:v>
                </c:pt>
                <c:pt idx="136">
                  <c:v>14.11</c:v>
                </c:pt>
                <c:pt idx="137">
                  <c:v>10.86</c:v>
                </c:pt>
                <c:pt idx="138">
                  <c:v>14.8</c:v>
                </c:pt>
                <c:pt idx="139">
                  <c:v>13.44</c:v>
                </c:pt>
                <c:pt idx="140">
                  <c:v>12.94</c:v>
                </c:pt>
                <c:pt idx="141">
                  <c:v>14.7</c:v>
                </c:pt>
                <c:pt idx="142">
                  <c:v>13.1</c:v>
                </c:pt>
                <c:pt idx="143">
                  <c:v>14.29</c:v>
                </c:pt>
                <c:pt idx="144">
                  <c:v>12.35</c:v>
                </c:pt>
                <c:pt idx="145">
                  <c:v>13.02</c:v>
                </c:pt>
                <c:pt idx="146">
                  <c:v>13.64</c:v>
                </c:pt>
              </c:numCache>
            </c:numRef>
          </c:yVal>
          <c:smooth val="0"/>
        </c:ser>
        <c:ser>
          <c:idx val="1"/>
          <c:order val="1"/>
          <c:tx>
            <c:v>Vanselow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'Lässig-sort'!$K$155:$K$204</c:f>
              <c:numCache>
                <c:formatCode>General</c:formatCode>
                <c:ptCount val="50"/>
                <c:pt idx="0">
                  <c:v>43</c:v>
                </c:pt>
                <c:pt idx="1">
                  <c:v>43</c:v>
                </c:pt>
                <c:pt idx="2">
                  <c:v>43</c:v>
                </c:pt>
                <c:pt idx="3">
                  <c:v>43</c:v>
                </c:pt>
                <c:pt idx="4">
                  <c:v>43</c:v>
                </c:pt>
                <c:pt idx="5">
                  <c:v>43</c:v>
                </c:pt>
                <c:pt idx="6">
                  <c:v>43</c:v>
                </c:pt>
                <c:pt idx="7">
                  <c:v>43</c:v>
                </c:pt>
                <c:pt idx="8">
                  <c:v>43</c:v>
                </c:pt>
                <c:pt idx="9">
                  <c:v>43</c:v>
                </c:pt>
                <c:pt idx="10">
                  <c:v>43</c:v>
                </c:pt>
                <c:pt idx="11">
                  <c:v>43</c:v>
                </c:pt>
                <c:pt idx="12">
                  <c:v>43</c:v>
                </c:pt>
                <c:pt idx="13">
                  <c:v>43</c:v>
                </c:pt>
                <c:pt idx="14">
                  <c:v>43</c:v>
                </c:pt>
                <c:pt idx="15">
                  <c:v>43</c:v>
                </c:pt>
                <c:pt idx="16">
                  <c:v>43</c:v>
                </c:pt>
                <c:pt idx="17">
                  <c:v>43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43</c:v>
                </c:pt>
                <c:pt idx="22">
                  <c:v>43</c:v>
                </c:pt>
                <c:pt idx="23">
                  <c:v>43</c:v>
                </c:pt>
                <c:pt idx="24">
                  <c:v>43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43</c:v>
                </c:pt>
                <c:pt idx="29">
                  <c:v>43</c:v>
                </c:pt>
                <c:pt idx="30">
                  <c:v>43</c:v>
                </c:pt>
                <c:pt idx="31">
                  <c:v>43</c:v>
                </c:pt>
                <c:pt idx="32">
                  <c:v>43</c:v>
                </c:pt>
                <c:pt idx="33">
                  <c:v>43</c:v>
                </c:pt>
                <c:pt idx="34">
                  <c:v>43</c:v>
                </c:pt>
                <c:pt idx="35">
                  <c:v>43</c:v>
                </c:pt>
                <c:pt idx="36">
                  <c:v>43</c:v>
                </c:pt>
                <c:pt idx="37">
                  <c:v>43</c:v>
                </c:pt>
                <c:pt idx="38">
                  <c:v>43</c:v>
                </c:pt>
                <c:pt idx="39">
                  <c:v>43</c:v>
                </c:pt>
                <c:pt idx="40">
                  <c:v>43</c:v>
                </c:pt>
                <c:pt idx="41">
                  <c:v>43</c:v>
                </c:pt>
                <c:pt idx="42">
                  <c:v>43</c:v>
                </c:pt>
                <c:pt idx="43">
                  <c:v>43</c:v>
                </c:pt>
                <c:pt idx="44">
                  <c:v>43</c:v>
                </c:pt>
                <c:pt idx="45">
                  <c:v>43</c:v>
                </c:pt>
                <c:pt idx="46">
                  <c:v>43</c:v>
                </c:pt>
                <c:pt idx="47">
                  <c:v>43</c:v>
                </c:pt>
                <c:pt idx="48">
                  <c:v>43</c:v>
                </c:pt>
                <c:pt idx="49">
                  <c:v>43</c:v>
                </c:pt>
              </c:numCache>
            </c:numRef>
          </c:xVal>
          <c:yVal>
            <c:numRef>
              <c:f>'Lässig-sort'!$J$155:$J$204</c:f>
              <c:numCache>
                <c:formatCode>General</c:formatCode>
                <c:ptCount val="50"/>
                <c:pt idx="0">
                  <c:v>4.4000000000000004</c:v>
                </c:pt>
                <c:pt idx="1">
                  <c:v>4.4000000000000004</c:v>
                </c:pt>
                <c:pt idx="2">
                  <c:v>5</c:v>
                </c:pt>
                <c:pt idx="3">
                  <c:v>4.7</c:v>
                </c:pt>
                <c:pt idx="4">
                  <c:v>4.3</c:v>
                </c:pt>
                <c:pt idx="5">
                  <c:v>4.5</c:v>
                </c:pt>
                <c:pt idx="6">
                  <c:v>4.3</c:v>
                </c:pt>
                <c:pt idx="7">
                  <c:v>4.5</c:v>
                </c:pt>
                <c:pt idx="8">
                  <c:v>4.4000000000000004</c:v>
                </c:pt>
                <c:pt idx="9">
                  <c:v>4.7</c:v>
                </c:pt>
                <c:pt idx="10">
                  <c:v>6.4</c:v>
                </c:pt>
                <c:pt idx="11">
                  <c:v>2.5</c:v>
                </c:pt>
                <c:pt idx="12">
                  <c:v>3</c:v>
                </c:pt>
                <c:pt idx="13">
                  <c:v>3</c:v>
                </c:pt>
                <c:pt idx="14">
                  <c:v>2.9</c:v>
                </c:pt>
                <c:pt idx="15">
                  <c:v>3.4</c:v>
                </c:pt>
                <c:pt idx="16">
                  <c:v>3.3</c:v>
                </c:pt>
                <c:pt idx="17">
                  <c:v>3.4</c:v>
                </c:pt>
                <c:pt idx="18">
                  <c:v>3.6</c:v>
                </c:pt>
                <c:pt idx="19">
                  <c:v>3.7</c:v>
                </c:pt>
                <c:pt idx="20">
                  <c:v>3.5</c:v>
                </c:pt>
                <c:pt idx="21">
                  <c:v>4.5</c:v>
                </c:pt>
                <c:pt idx="22">
                  <c:v>2.4</c:v>
                </c:pt>
                <c:pt idx="23">
                  <c:v>2.5</c:v>
                </c:pt>
                <c:pt idx="24">
                  <c:v>2.6</c:v>
                </c:pt>
                <c:pt idx="25">
                  <c:v>2.4</c:v>
                </c:pt>
                <c:pt idx="26">
                  <c:v>2.6</c:v>
                </c:pt>
                <c:pt idx="27">
                  <c:v>2.6</c:v>
                </c:pt>
                <c:pt idx="28">
                  <c:v>2.9</c:v>
                </c:pt>
                <c:pt idx="29">
                  <c:v>3.1</c:v>
                </c:pt>
                <c:pt idx="30">
                  <c:v>2.6</c:v>
                </c:pt>
                <c:pt idx="31">
                  <c:v>2.8</c:v>
                </c:pt>
                <c:pt idx="32">
                  <c:v>3.8</c:v>
                </c:pt>
                <c:pt idx="33">
                  <c:v>2.1</c:v>
                </c:pt>
                <c:pt idx="34">
                  <c:v>2.1</c:v>
                </c:pt>
                <c:pt idx="35">
                  <c:v>2.1</c:v>
                </c:pt>
                <c:pt idx="36">
                  <c:v>1.9</c:v>
                </c:pt>
                <c:pt idx="37">
                  <c:v>2.1</c:v>
                </c:pt>
                <c:pt idx="38">
                  <c:v>2.2000000000000002</c:v>
                </c:pt>
                <c:pt idx="39">
                  <c:v>2.4</c:v>
                </c:pt>
                <c:pt idx="40">
                  <c:v>2.6</c:v>
                </c:pt>
                <c:pt idx="41">
                  <c:v>2.4</c:v>
                </c:pt>
                <c:pt idx="42">
                  <c:v>2.5</c:v>
                </c:pt>
                <c:pt idx="43">
                  <c:v>3.6</c:v>
                </c:pt>
                <c:pt idx="44">
                  <c:v>2.4</c:v>
                </c:pt>
                <c:pt idx="45">
                  <c:v>2.5</c:v>
                </c:pt>
                <c:pt idx="46">
                  <c:v>2.6</c:v>
                </c:pt>
                <c:pt idx="47">
                  <c:v>2.6</c:v>
                </c:pt>
                <c:pt idx="48">
                  <c:v>3.5</c:v>
                </c:pt>
                <c:pt idx="49">
                  <c:v>1.9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41216"/>
        <c:axId val="476175680"/>
      </c:scatterChart>
      <c:valAx>
        <c:axId val="13644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(Jahre)</a:t>
                </a:r>
              </a:p>
            </c:rich>
          </c:tx>
          <c:layout>
            <c:manualLayout>
              <c:xMode val="edge"/>
              <c:yMode val="edge"/>
              <c:x val="0.47877962275676267"/>
              <c:y val="0.826993477161882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6175680"/>
        <c:crosses val="autoZero"/>
        <c:crossBetween val="midCat"/>
      </c:valAx>
      <c:valAx>
        <c:axId val="476175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Kronendurchmesser (m)</a:t>
                </a:r>
              </a:p>
            </c:rich>
          </c:tx>
          <c:layout>
            <c:manualLayout>
              <c:xMode val="edge"/>
              <c:yMode val="edge"/>
              <c:x val="2.1879713943185393E-2"/>
              <c:y val="0.249446402078720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412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670527094391667"/>
          <c:y val="0.91014227785478929"/>
          <c:w val="0.28314923926475211"/>
          <c:h val="6.067615185698595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Solitäre GFI</a:t>
            </a:r>
          </a:p>
        </c:rich>
      </c:tx>
      <c:layout>
        <c:manualLayout>
          <c:xMode val="edge"/>
          <c:yMode val="edge"/>
          <c:x val="0.41636978861213547"/>
          <c:y val="2.92284512549925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250751693570113"/>
          <c:y val="0.18580944012102404"/>
          <c:w val="0.8067164654360125"/>
          <c:h val="0.55325282732664471"/>
        </c:manualLayout>
      </c:layout>
      <c:scatterChart>
        <c:scatterStyle val="lineMarker"/>
        <c:varyColors val="0"/>
        <c:ser>
          <c:idx val="0"/>
          <c:order val="0"/>
          <c:tx>
            <c:v>SolitäreLässig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('Lässig-sort'!$C$3:$C$102,'Lässig-sort'!$C$104:$C$149)</c:f>
              <c:numCache>
                <c:formatCode>0.0</c:formatCode>
                <c:ptCount val="146"/>
                <c:pt idx="0">
                  <c:v>9.1999999999999993</c:v>
                </c:pt>
                <c:pt idx="1">
                  <c:v>18</c:v>
                </c:pt>
                <c:pt idx="2">
                  <c:v>21.8</c:v>
                </c:pt>
                <c:pt idx="3">
                  <c:v>6.7</c:v>
                </c:pt>
                <c:pt idx="4">
                  <c:v>8.9</c:v>
                </c:pt>
                <c:pt idx="5">
                  <c:v>19.8</c:v>
                </c:pt>
                <c:pt idx="6">
                  <c:v>10.4</c:v>
                </c:pt>
                <c:pt idx="7">
                  <c:v>9.6999999999999993</c:v>
                </c:pt>
                <c:pt idx="8">
                  <c:v>11.2</c:v>
                </c:pt>
                <c:pt idx="9">
                  <c:v>26.7</c:v>
                </c:pt>
                <c:pt idx="10">
                  <c:v>36.700000000000003</c:v>
                </c:pt>
                <c:pt idx="11">
                  <c:v>31.2</c:v>
                </c:pt>
                <c:pt idx="12">
                  <c:v>30.4</c:v>
                </c:pt>
                <c:pt idx="13">
                  <c:v>33.6</c:v>
                </c:pt>
                <c:pt idx="14">
                  <c:v>37.5</c:v>
                </c:pt>
                <c:pt idx="15">
                  <c:v>37.4</c:v>
                </c:pt>
                <c:pt idx="16">
                  <c:v>52.3</c:v>
                </c:pt>
                <c:pt idx="17">
                  <c:v>38.4</c:v>
                </c:pt>
                <c:pt idx="18">
                  <c:v>42.6</c:v>
                </c:pt>
                <c:pt idx="19">
                  <c:v>38.6</c:v>
                </c:pt>
                <c:pt idx="20">
                  <c:v>47.2</c:v>
                </c:pt>
                <c:pt idx="21">
                  <c:v>65.900000000000006</c:v>
                </c:pt>
                <c:pt idx="22">
                  <c:v>29.2</c:v>
                </c:pt>
                <c:pt idx="23">
                  <c:v>41.1</c:v>
                </c:pt>
                <c:pt idx="24">
                  <c:v>62.6</c:v>
                </c:pt>
                <c:pt idx="25">
                  <c:v>47.2</c:v>
                </c:pt>
                <c:pt idx="26">
                  <c:v>44.2</c:v>
                </c:pt>
                <c:pt idx="27">
                  <c:v>36.1</c:v>
                </c:pt>
                <c:pt idx="28">
                  <c:v>55.2</c:v>
                </c:pt>
                <c:pt idx="29">
                  <c:v>56.8</c:v>
                </c:pt>
                <c:pt idx="30">
                  <c:v>45.7</c:v>
                </c:pt>
                <c:pt idx="31">
                  <c:v>40.6</c:v>
                </c:pt>
                <c:pt idx="32">
                  <c:v>35.4</c:v>
                </c:pt>
                <c:pt idx="33">
                  <c:v>31.7</c:v>
                </c:pt>
                <c:pt idx="34">
                  <c:v>40.1</c:v>
                </c:pt>
                <c:pt idx="35">
                  <c:v>52.2</c:v>
                </c:pt>
                <c:pt idx="36">
                  <c:v>54.3</c:v>
                </c:pt>
                <c:pt idx="37">
                  <c:v>37.1</c:v>
                </c:pt>
                <c:pt idx="38">
                  <c:v>34.799999999999997</c:v>
                </c:pt>
                <c:pt idx="39">
                  <c:v>46.6</c:v>
                </c:pt>
                <c:pt idx="40">
                  <c:v>41.4</c:v>
                </c:pt>
                <c:pt idx="41">
                  <c:v>45.1</c:v>
                </c:pt>
                <c:pt idx="42">
                  <c:v>61.1</c:v>
                </c:pt>
                <c:pt idx="43">
                  <c:v>52.3</c:v>
                </c:pt>
                <c:pt idx="44">
                  <c:v>42.8</c:v>
                </c:pt>
                <c:pt idx="45">
                  <c:v>44.8</c:v>
                </c:pt>
                <c:pt idx="46">
                  <c:v>46.9</c:v>
                </c:pt>
                <c:pt idx="47">
                  <c:v>54.3</c:v>
                </c:pt>
                <c:pt idx="48">
                  <c:v>38.1</c:v>
                </c:pt>
                <c:pt idx="49">
                  <c:v>48</c:v>
                </c:pt>
                <c:pt idx="50">
                  <c:v>46.5</c:v>
                </c:pt>
                <c:pt idx="51">
                  <c:v>48.8</c:v>
                </c:pt>
                <c:pt idx="52">
                  <c:v>37.4</c:v>
                </c:pt>
                <c:pt idx="53">
                  <c:v>60</c:v>
                </c:pt>
                <c:pt idx="54">
                  <c:v>41.8</c:v>
                </c:pt>
                <c:pt idx="55">
                  <c:v>44.8</c:v>
                </c:pt>
                <c:pt idx="56">
                  <c:v>51.9</c:v>
                </c:pt>
                <c:pt idx="57">
                  <c:v>50</c:v>
                </c:pt>
                <c:pt idx="58">
                  <c:v>44.3</c:v>
                </c:pt>
                <c:pt idx="59">
                  <c:v>47.9</c:v>
                </c:pt>
                <c:pt idx="60">
                  <c:v>40.700000000000003</c:v>
                </c:pt>
                <c:pt idx="61">
                  <c:v>35.6</c:v>
                </c:pt>
                <c:pt idx="62">
                  <c:v>57</c:v>
                </c:pt>
                <c:pt idx="63">
                  <c:v>60.7</c:v>
                </c:pt>
                <c:pt idx="64">
                  <c:v>46.7</c:v>
                </c:pt>
                <c:pt idx="65">
                  <c:v>72.8</c:v>
                </c:pt>
                <c:pt idx="66">
                  <c:v>52.8</c:v>
                </c:pt>
                <c:pt idx="67">
                  <c:v>48.7</c:v>
                </c:pt>
                <c:pt idx="68">
                  <c:v>49.3</c:v>
                </c:pt>
                <c:pt idx="69">
                  <c:v>47.4</c:v>
                </c:pt>
                <c:pt idx="70">
                  <c:v>42.4</c:v>
                </c:pt>
                <c:pt idx="71">
                  <c:v>52.6</c:v>
                </c:pt>
                <c:pt idx="72">
                  <c:v>59.2</c:v>
                </c:pt>
                <c:pt idx="73">
                  <c:v>60.3</c:v>
                </c:pt>
                <c:pt idx="74">
                  <c:v>47</c:v>
                </c:pt>
                <c:pt idx="75">
                  <c:v>53.5</c:v>
                </c:pt>
                <c:pt idx="76">
                  <c:v>63.1</c:v>
                </c:pt>
                <c:pt idx="77">
                  <c:v>35</c:v>
                </c:pt>
                <c:pt idx="78">
                  <c:v>60.2</c:v>
                </c:pt>
                <c:pt idx="79">
                  <c:v>52.2</c:v>
                </c:pt>
                <c:pt idx="80">
                  <c:v>56.2</c:v>
                </c:pt>
                <c:pt idx="81">
                  <c:v>52.9</c:v>
                </c:pt>
                <c:pt idx="82">
                  <c:v>72.5</c:v>
                </c:pt>
                <c:pt idx="83">
                  <c:v>58.7</c:v>
                </c:pt>
                <c:pt idx="84">
                  <c:v>59.3</c:v>
                </c:pt>
                <c:pt idx="85">
                  <c:v>48.2</c:v>
                </c:pt>
                <c:pt idx="86">
                  <c:v>51.2</c:v>
                </c:pt>
                <c:pt idx="87">
                  <c:v>52.9</c:v>
                </c:pt>
                <c:pt idx="88">
                  <c:v>42.1</c:v>
                </c:pt>
                <c:pt idx="89">
                  <c:v>44.8</c:v>
                </c:pt>
                <c:pt idx="90">
                  <c:v>62.7</c:v>
                </c:pt>
                <c:pt idx="91">
                  <c:v>46</c:v>
                </c:pt>
                <c:pt idx="92">
                  <c:v>57.6</c:v>
                </c:pt>
                <c:pt idx="93">
                  <c:v>70.599999999999994</c:v>
                </c:pt>
                <c:pt idx="94">
                  <c:v>55.8</c:v>
                </c:pt>
                <c:pt idx="95">
                  <c:v>64.099999999999994</c:v>
                </c:pt>
                <c:pt idx="96">
                  <c:v>67.5</c:v>
                </c:pt>
                <c:pt idx="97">
                  <c:v>59.5</c:v>
                </c:pt>
                <c:pt idx="98">
                  <c:v>85.1</c:v>
                </c:pt>
                <c:pt idx="99">
                  <c:v>57</c:v>
                </c:pt>
                <c:pt idx="100">
                  <c:v>63.4</c:v>
                </c:pt>
                <c:pt idx="101">
                  <c:v>74</c:v>
                </c:pt>
                <c:pt idx="102">
                  <c:v>58.3</c:v>
                </c:pt>
                <c:pt idx="103">
                  <c:v>67.7</c:v>
                </c:pt>
                <c:pt idx="104">
                  <c:v>80.900000000000006</c:v>
                </c:pt>
                <c:pt idx="105">
                  <c:v>72.5</c:v>
                </c:pt>
                <c:pt idx="106">
                  <c:v>76.599999999999994</c:v>
                </c:pt>
                <c:pt idx="107">
                  <c:v>63.4</c:v>
                </c:pt>
                <c:pt idx="108">
                  <c:v>75.599999999999994</c:v>
                </c:pt>
                <c:pt idx="109">
                  <c:v>43.4</c:v>
                </c:pt>
                <c:pt idx="110">
                  <c:v>42.5</c:v>
                </c:pt>
                <c:pt idx="111">
                  <c:v>57</c:v>
                </c:pt>
                <c:pt idx="112">
                  <c:v>49.3</c:v>
                </c:pt>
                <c:pt idx="113">
                  <c:v>54.3</c:v>
                </c:pt>
                <c:pt idx="114">
                  <c:v>54.5</c:v>
                </c:pt>
                <c:pt idx="115">
                  <c:v>71.099999999999994</c:v>
                </c:pt>
                <c:pt idx="116">
                  <c:v>71.8</c:v>
                </c:pt>
                <c:pt idx="117">
                  <c:v>78.599999999999994</c:v>
                </c:pt>
                <c:pt idx="118">
                  <c:v>70.099999999999994</c:v>
                </c:pt>
                <c:pt idx="119">
                  <c:v>84.8</c:v>
                </c:pt>
                <c:pt idx="120">
                  <c:v>69.7</c:v>
                </c:pt>
                <c:pt idx="121">
                  <c:v>60.3</c:v>
                </c:pt>
                <c:pt idx="122">
                  <c:v>90.5</c:v>
                </c:pt>
                <c:pt idx="123">
                  <c:v>94.6</c:v>
                </c:pt>
                <c:pt idx="124">
                  <c:v>70.599999999999994</c:v>
                </c:pt>
                <c:pt idx="125">
                  <c:v>83.3</c:v>
                </c:pt>
                <c:pt idx="126">
                  <c:v>90.2</c:v>
                </c:pt>
                <c:pt idx="127">
                  <c:v>79.599999999999994</c:v>
                </c:pt>
                <c:pt idx="128">
                  <c:v>69.400000000000006</c:v>
                </c:pt>
                <c:pt idx="129">
                  <c:v>74</c:v>
                </c:pt>
                <c:pt idx="130">
                  <c:v>103.2</c:v>
                </c:pt>
                <c:pt idx="131">
                  <c:v>77.3</c:v>
                </c:pt>
                <c:pt idx="132">
                  <c:v>74.7</c:v>
                </c:pt>
                <c:pt idx="133">
                  <c:v>67.2</c:v>
                </c:pt>
                <c:pt idx="134">
                  <c:v>83.4</c:v>
                </c:pt>
                <c:pt idx="135">
                  <c:v>90.8</c:v>
                </c:pt>
                <c:pt idx="136">
                  <c:v>63.5</c:v>
                </c:pt>
                <c:pt idx="137">
                  <c:v>81.5</c:v>
                </c:pt>
                <c:pt idx="138">
                  <c:v>92.6</c:v>
                </c:pt>
                <c:pt idx="139">
                  <c:v>82.7</c:v>
                </c:pt>
                <c:pt idx="140">
                  <c:v>93.4</c:v>
                </c:pt>
                <c:pt idx="141">
                  <c:v>78.3</c:v>
                </c:pt>
                <c:pt idx="142">
                  <c:v>86.2</c:v>
                </c:pt>
                <c:pt idx="143">
                  <c:v>101.5</c:v>
                </c:pt>
                <c:pt idx="144">
                  <c:v>84.3</c:v>
                </c:pt>
                <c:pt idx="145">
                  <c:v>97.9</c:v>
                </c:pt>
              </c:numCache>
            </c:numRef>
          </c:xVal>
          <c:yVal>
            <c:numRef>
              <c:f>('Lässig-sort'!$D$3:$D$102,'Lässig-sort'!$D$104:$D$149)</c:f>
              <c:numCache>
                <c:formatCode>0.00</c:formatCode>
                <c:ptCount val="146"/>
                <c:pt idx="0">
                  <c:v>2.92</c:v>
                </c:pt>
                <c:pt idx="1">
                  <c:v>4.3499999999999996</c:v>
                </c:pt>
                <c:pt idx="2">
                  <c:v>5.29</c:v>
                </c:pt>
                <c:pt idx="3">
                  <c:v>2.5</c:v>
                </c:pt>
                <c:pt idx="4">
                  <c:v>2.5</c:v>
                </c:pt>
                <c:pt idx="5">
                  <c:v>4.95</c:v>
                </c:pt>
                <c:pt idx="6">
                  <c:v>3.05</c:v>
                </c:pt>
                <c:pt idx="7">
                  <c:v>3.1</c:v>
                </c:pt>
                <c:pt idx="8">
                  <c:v>2.9</c:v>
                </c:pt>
                <c:pt idx="9">
                  <c:v>6.46</c:v>
                </c:pt>
                <c:pt idx="10">
                  <c:v>7.85</c:v>
                </c:pt>
                <c:pt idx="11">
                  <c:v>6.62</c:v>
                </c:pt>
                <c:pt idx="12">
                  <c:v>6.45</c:v>
                </c:pt>
                <c:pt idx="13">
                  <c:v>7.94</c:v>
                </c:pt>
                <c:pt idx="14">
                  <c:v>6.12</c:v>
                </c:pt>
                <c:pt idx="15">
                  <c:v>7.73</c:v>
                </c:pt>
                <c:pt idx="16">
                  <c:v>8.85</c:v>
                </c:pt>
                <c:pt idx="17">
                  <c:v>6.79</c:v>
                </c:pt>
                <c:pt idx="18">
                  <c:v>7.5</c:v>
                </c:pt>
                <c:pt idx="19">
                  <c:v>8</c:v>
                </c:pt>
                <c:pt idx="20">
                  <c:v>8.11</c:v>
                </c:pt>
                <c:pt idx="21">
                  <c:v>10.15</c:v>
                </c:pt>
                <c:pt idx="22">
                  <c:v>5.68</c:v>
                </c:pt>
                <c:pt idx="23">
                  <c:v>9.09</c:v>
                </c:pt>
                <c:pt idx="24">
                  <c:v>9.8000000000000007</c:v>
                </c:pt>
                <c:pt idx="25">
                  <c:v>8.1199999999999992</c:v>
                </c:pt>
                <c:pt idx="26">
                  <c:v>9</c:v>
                </c:pt>
                <c:pt idx="27">
                  <c:v>6.62</c:v>
                </c:pt>
                <c:pt idx="28">
                  <c:v>7.98</c:v>
                </c:pt>
                <c:pt idx="29">
                  <c:v>10.95</c:v>
                </c:pt>
                <c:pt idx="30">
                  <c:v>7.99</c:v>
                </c:pt>
                <c:pt idx="31">
                  <c:v>8.74</c:v>
                </c:pt>
                <c:pt idx="32">
                  <c:v>6.82</c:v>
                </c:pt>
                <c:pt idx="33">
                  <c:v>6.02</c:v>
                </c:pt>
                <c:pt idx="34">
                  <c:v>6.7</c:v>
                </c:pt>
                <c:pt idx="35">
                  <c:v>7.4</c:v>
                </c:pt>
                <c:pt idx="36">
                  <c:v>7.44</c:v>
                </c:pt>
                <c:pt idx="37">
                  <c:v>8.19</c:v>
                </c:pt>
                <c:pt idx="38">
                  <c:v>7.45</c:v>
                </c:pt>
                <c:pt idx="39">
                  <c:v>9.06</c:v>
                </c:pt>
                <c:pt idx="40">
                  <c:v>7.7</c:v>
                </c:pt>
                <c:pt idx="41">
                  <c:v>8.23</c:v>
                </c:pt>
                <c:pt idx="42">
                  <c:v>9.9600000000000009</c:v>
                </c:pt>
                <c:pt idx="43">
                  <c:v>10.31</c:v>
                </c:pt>
                <c:pt idx="44">
                  <c:v>7.91</c:v>
                </c:pt>
                <c:pt idx="45">
                  <c:v>9.5</c:v>
                </c:pt>
                <c:pt idx="46">
                  <c:v>8.23</c:v>
                </c:pt>
                <c:pt idx="47">
                  <c:v>8.5299999999999994</c:v>
                </c:pt>
                <c:pt idx="48">
                  <c:v>6.97</c:v>
                </c:pt>
                <c:pt idx="49">
                  <c:v>8.6999999999999993</c:v>
                </c:pt>
                <c:pt idx="50">
                  <c:v>6.8</c:v>
                </c:pt>
                <c:pt idx="51">
                  <c:v>9.5500000000000007</c:v>
                </c:pt>
                <c:pt idx="52">
                  <c:v>6.56</c:v>
                </c:pt>
                <c:pt idx="53">
                  <c:v>10.72</c:v>
                </c:pt>
                <c:pt idx="54">
                  <c:v>6.96</c:v>
                </c:pt>
                <c:pt idx="55">
                  <c:v>6.7</c:v>
                </c:pt>
                <c:pt idx="56">
                  <c:v>8.5399999999999991</c:v>
                </c:pt>
                <c:pt idx="57">
                  <c:v>10.62</c:v>
                </c:pt>
                <c:pt idx="58">
                  <c:v>9.6199999999999992</c:v>
                </c:pt>
                <c:pt idx="59">
                  <c:v>8.2200000000000006</c:v>
                </c:pt>
                <c:pt idx="60">
                  <c:v>6.7</c:v>
                </c:pt>
                <c:pt idx="61">
                  <c:v>7.57</c:v>
                </c:pt>
                <c:pt idx="62">
                  <c:v>9.33</c:v>
                </c:pt>
                <c:pt idx="63">
                  <c:v>11.25</c:v>
                </c:pt>
                <c:pt idx="64">
                  <c:v>8.81</c:v>
                </c:pt>
                <c:pt idx="65">
                  <c:v>10.16</c:v>
                </c:pt>
                <c:pt idx="66">
                  <c:v>9.48</c:v>
                </c:pt>
                <c:pt idx="67">
                  <c:v>8.7799999999999994</c:v>
                </c:pt>
                <c:pt idx="68">
                  <c:v>9.1</c:v>
                </c:pt>
                <c:pt idx="69">
                  <c:v>9.44</c:v>
                </c:pt>
                <c:pt idx="70">
                  <c:v>7.74</c:v>
                </c:pt>
                <c:pt idx="71">
                  <c:v>11.91</c:v>
                </c:pt>
                <c:pt idx="72">
                  <c:v>8.48</c:v>
                </c:pt>
                <c:pt idx="73">
                  <c:v>11.6</c:v>
                </c:pt>
                <c:pt idx="74">
                  <c:v>9.2799999999999994</c:v>
                </c:pt>
                <c:pt idx="75">
                  <c:v>9.9700000000000006</c:v>
                </c:pt>
                <c:pt idx="76">
                  <c:v>10.14</c:v>
                </c:pt>
                <c:pt idx="77">
                  <c:v>6.02</c:v>
                </c:pt>
                <c:pt idx="78">
                  <c:v>10.7</c:v>
                </c:pt>
                <c:pt idx="79">
                  <c:v>10.3</c:v>
                </c:pt>
                <c:pt idx="80">
                  <c:v>10.88</c:v>
                </c:pt>
                <c:pt idx="81">
                  <c:v>8.85</c:v>
                </c:pt>
                <c:pt idx="82">
                  <c:v>11.72</c:v>
                </c:pt>
                <c:pt idx="83">
                  <c:v>9.0299999999999994</c:v>
                </c:pt>
                <c:pt idx="84">
                  <c:v>9.1</c:v>
                </c:pt>
                <c:pt idx="85">
                  <c:v>8.83</c:v>
                </c:pt>
                <c:pt idx="86">
                  <c:v>10.19</c:v>
                </c:pt>
                <c:pt idx="87">
                  <c:v>8.8699999999999992</c:v>
                </c:pt>
                <c:pt idx="88">
                  <c:v>7.14</c:v>
                </c:pt>
                <c:pt idx="89">
                  <c:v>8.64</c:v>
                </c:pt>
                <c:pt idx="90">
                  <c:v>11.61</c:v>
                </c:pt>
                <c:pt idx="91">
                  <c:v>8.64</c:v>
                </c:pt>
                <c:pt idx="92">
                  <c:v>8.6</c:v>
                </c:pt>
                <c:pt idx="93">
                  <c:v>12.64</c:v>
                </c:pt>
                <c:pt idx="94">
                  <c:v>10.42</c:v>
                </c:pt>
                <c:pt idx="95">
                  <c:v>9.34</c:v>
                </c:pt>
                <c:pt idx="96">
                  <c:v>9.5399999999999991</c:v>
                </c:pt>
                <c:pt idx="97">
                  <c:v>10.7</c:v>
                </c:pt>
                <c:pt idx="98">
                  <c:v>11.8</c:v>
                </c:pt>
                <c:pt idx="99">
                  <c:v>12.76</c:v>
                </c:pt>
                <c:pt idx="100">
                  <c:v>12.14</c:v>
                </c:pt>
                <c:pt idx="101">
                  <c:v>11.59</c:v>
                </c:pt>
                <c:pt idx="102">
                  <c:v>11.85</c:v>
                </c:pt>
                <c:pt idx="103">
                  <c:v>10.56</c:v>
                </c:pt>
                <c:pt idx="104">
                  <c:v>13.25</c:v>
                </c:pt>
                <c:pt idx="105">
                  <c:v>13.23</c:v>
                </c:pt>
                <c:pt idx="106">
                  <c:v>10.36</c:v>
                </c:pt>
                <c:pt idx="107">
                  <c:v>9.4600000000000009</c:v>
                </c:pt>
                <c:pt idx="108">
                  <c:v>13.12</c:v>
                </c:pt>
                <c:pt idx="109">
                  <c:v>8.3000000000000007</c:v>
                </c:pt>
                <c:pt idx="110">
                  <c:v>10.43</c:v>
                </c:pt>
                <c:pt idx="111">
                  <c:v>11.4</c:v>
                </c:pt>
                <c:pt idx="112">
                  <c:v>9.91</c:v>
                </c:pt>
                <c:pt idx="113">
                  <c:v>11.98</c:v>
                </c:pt>
                <c:pt idx="114">
                  <c:v>8.9</c:v>
                </c:pt>
                <c:pt idx="115">
                  <c:v>10.68</c:v>
                </c:pt>
                <c:pt idx="116">
                  <c:v>12.08</c:v>
                </c:pt>
                <c:pt idx="117">
                  <c:v>14.58</c:v>
                </c:pt>
                <c:pt idx="118">
                  <c:v>12.09</c:v>
                </c:pt>
                <c:pt idx="119">
                  <c:v>13.4</c:v>
                </c:pt>
                <c:pt idx="120">
                  <c:v>10.77</c:v>
                </c:pt>
                <c:pt idx="121">
                  <c:v>8.85</c:v>
                </c:pt>
                <c:pt idx="122">
                  <c:v>13.73</c:v>
                </c:pt>
                <c:pt idx="123">
                  <c:v>13.37</c:v>
                </c:pt>
                <c:pt idx="124">
                  <c:v>14.45</c:v>
                </c:pt>
                <c:pt idx="125">
                  <c:v>13.31</c:v>
                </c:pt>
                <c:pt idx="126">
                  <c:v>13</c:v>
                </c:pt>
                <c:pt idx="127">
                  <c:v>10.7</c:v>
                </c:pt>
                <c:pt idx="128">
                  <c:v>9.8699999999999992</c:v>
                </c:pt>
                <c:pt idx="129">
                  <c:v>12.91</c:v>
                </c:pt>
                <c:pt idx="130">
                  <c:v>14.22</c:v>
                </c:pt>
                <c:pt idx="131">
                  <c:v>11.3</c:v>
                </c:pt>
                <c:pt idx="132">
                  <c:v>15.71</c:v>
                </c:pt>
                <c:pt idx="133">
                  <c:v>9.9</c:v>
                </c:pt>
                <c:pt idx="134">
                  <c:v>11.5</c:v>
                </c:pt>
                <c:pt idx="135">
                  <c:v>14.11</c:v>
                </c:pt>
                <c:pt idx="136">
                  <c:v>10.86</c:v>
                </c:pt>
                <c:pt idx="137">
                  <c:v>14.8</c:v>
                </c:pt>
                <c:pt idx="138">
                  <c:v>13.44</c:v>
                </c:pt>
                <c:pt idx="139">
                  <c:v>12.94</c:v>
                </c:pt>
                <c:pt idx="140">
                  <c:v>14.7</c:v>
                </c:pt>
                <c:pt idx="141">
                  <c:v>13.1</c:v>
                </c:pt>
                <c:pt idx="142">
                  <c:v>14.29</c:v>
                </c:pt>
                <c:pt idx="143">
                  <c:v>12.35</c:v>
                </c:pt>
                <c:pt idx="144">
                  <c:v>13.02</c:v>
                </c:pt>
                <c:pt idx="145">
                  <c:v>13.64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42368"/>
        <c:axId val="136442944"/>
      </c:scatterChart>
      <c:valAx>
        <c:axId val="13644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BHD (cm)</a:t>
                </a:r>
              </a:p>
            </c:rich>
          </c:tx>
          <c:layout>
            <c:manualLayout>
              <c:xMode val="edge"/>
              <c:yMode val="edge"/>
              <c:x val="0.4882431449797065"/>
              <c:y val="0.8309231142490738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42944"/>
        <c:crosses val="autoZero"/>
        <c:crossBetween val="midCat"/>
      </c:valAx>
      <c:valAx>
        <c:axId val="1364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Kronendurchmesser (m)</a:t>
                </a:r>
              </a:p>
            </c:rich>
          </c:tx>
          <c:layout>
            <c:manualLayout>
              <c:xMode val="edge"/>
              <c:yMode val="edge"/>
              <c:x val="1.982713279105407E-2"/>
              <c:y val="0.2192133844124441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423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230646679592101"/>
          <c:y val="0.922783961050479"/>
          <c:w val="0.18711856571557281"/>
          <c:h val="6.263239554641260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Solitäre GFI</a:t>
            </a:r>
          </a:p>
        </c:rich>
      </c:tx>
      <c:layout>
        <c:manualLayout>
          <c:xMode val="edge"/>
          <c:yMode val="edge"/>
          <c:x val="0.41357226175939998"/>
          <c:y val="2.79728856165390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60794915481366"/>
          <c:y val="0.17657884045440289"/>
          <c:w val="0.84070426980599344"/>
          <c:h val="0.57868907119215207"/>
        </c:manualLayout>
      </c:layout>
      <c:scatterChart>
        <c:scatterStyle val="lineMarker"/>
        <c:varyColors val="0"/>
        <c:ser>
          <c:idx val="0"/>
          <c:order val="0"/>
          <c:tx>
            <c:v>SolitäreLässig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('##KrR_alleFI'!$E$3:$E$102,'##KrR_alleFI'!$E$103:$E$148)</c:f>
              <c:numCache>
                <c:formatCode>0.0</c:formatCode>
                <c:ptCount val="146"/>
                <c:pt idx="0">
                  <c:v>9.1999999999999993</c:v>
                </c:pt>
                <c:pt idx="1">
                  <c:v>18</c:v>
                </c:pt>
                <c:pt idx="2">
                  <c:v>21.8</c:v>
                </c:pt>
                <c:pt idx="3">
                  <c:v>6.7</c:v>
                </c:pt>
                <c:pt idx="4">
                  <c:v>8.9</c:v>
                </c:pt>
                <c:pt idx="5">
                  <c:v>19.8</c:v>
                </c:pt>
                <c:pt idx="6">
                  <c:v>10.4</c:v>
                </c:pt>
                <c:pt idx="7">
                  <c:v>9.6999999999999993</c:v>
                </c:pt>
                <c:pt idx="8">
                  <c:v>11.2</c:v>
                </c:pt>
                <c:pt idx="9">
                  <c:v>26.7</c:v>
                </c:pt>
                <c:pt idx="10">
                  <c:v>36.700000000000003</c:v>
                </c:pt>
                <c:pt idx="11">
                  <c:v>31.2</c:v>
                </c:pt>
                <c:pt idx="12">
                  <c:v>30.4</c:v>
                </c:pt>
                <c:pt idx="13">
                  <c:v>33.6</c:v>
                </c:pt>
                <c:pt idx="14">
                  <c:v>37.5</c:v>
                </c:pt>
                <c:pt idx="15">
                  <c:v>37.4</c:v>
                </c:pt>
                <c:pt idx="16">
                  <c:v>52.3</c:v>
                </c:pt>
                <c:pt idx="17">
                  <c:v>38.4</c:v>
                </c:pt>
                <c:pt idx="18">
                  <c:v>42.6</c:v>
                </c:pt>
                <c:pt idx="19">
                  <c:v>38.6</c:v>
                </c:pt>
                <c:pt idx="20">
                  <c:v>47.2</c:v>
                </c:pt>
                <c:pt idx="21">
                  <c:v>65.900000000000006</c:v>
                </c:pt>
                <c:pt idx="22">
                  <c:v>29.2</c:v>
                </c:pt>
                <c:pt idx="23">
                  <c:v>41.1</c:v>
                </c:pt>
                <c:pt idx="24">
                  <c:v>62.6</c:v>
                </c:pt>
                <c:pt idx="25">
                  <c:v>47.2</c:v>
                </c:pt>
                <c:pt idx="26">
                  <c:v>44.2</c:v>
                </c:pt>
                <c:pt idx="27">
                  <c:v>36.1</c:v>
                </c:pt>
                <c:pt idx="28">
                  <c:v>55.2</c:v>
                </c:pt>
                <c:pt idx="29">
                  <c:v>56.8</c:v>
                </c:pt>
                <c:pt idx="30">
                  <c:v>45.7</c:v>
                </c:pt>
                <c:pt idx="31">
                  <c:v>40.6</c:v>
                </c:pt>
                <c:pt idx="32">
                  <c:v>35.4</c:v>
                </c:pt>
                <c:pt idx="33">
                  <c:v>31.7</c:v>
                </c:pt>
                <c:pt idx="34">
                  <c:v>40.1</c:v>
                </c:pt>
                <c:pt idx="35">
                  <c:v>52.2</c:v>
                </c:pt>
                <c:pt idx="36">
                  <c:v>54.3</c:v>
                </c:pt>
                <c:pt idx="37">
                  <c:v>37.1</c:v>
                </c:pt>
                <c:pt idx="38">
                  <c:v>34.799999999999997</c:v>
                </c:pt>
                <c:pt idx="39">
                  <c:v>46.6</c:v>
                </c:pt>
                <c:pt idx="40">
                  <c:v>41.4</c:v>
                </c:pt>
                <c:pt idx="41">
                  <c:v>45.1</c:v>
                </c:pt>
                <c:pt idx="42">
                  <c:v>61.1</c:v>
                </c:pt>
                <c:pt idx="43">
                  <c:v>52.3</c:v>
                </c:pt>
                <c:pt idx="44">
                  <c:v>42.8</c:v>
                </c:pt>
                <c:pt idx="45">
                  <c:v>44.8</c:v>
                </c:pt>
                <c:pt idx="46">
                  <c:v>46.9</c:v>
                </c:pt>
                <c:pt idx="47">
                  <c:v>54.3</c:v>
                </c:pt>
                <c:pt idx="48">
                  <c:v>38.1</c:v>
                </c:pt>
                <c:pt idx="49">
                  <c:v>48</c:v>
                </c:pt>
                <c:pt idx="50">
                  <c:v>46.5</c:v>
                </c:pt>
                <c:pt idx="51">
                  <c:v>48.8</c:v>
                </c:pt>
                <c:pt idx="52">
                  <c:v>37.4</c:v>
                </c:pt>
                <c:pt idx="53">
                  <c:v>60</c:v>
                </c:pt>
                <c:pt idx="54">
                  <c:v>41.8</c:v>
                </c:pt>
                <c:pt idx="55">
                  <c:v>44.8</c:v>
                </c:pt>
                <c:pt idx="56">
                  <c:v>51.9</c:v>
                </c:pt>
                <c:pt idx="57">
                  <c:v>50</c:v>
                </c:pt>
                <c:pt idx="58">
                  <c:v>44.3</c:v>
                </c:pt>
                <c:pt idx="59">
                  <c:v>47.9</c:v>
                </c:pt>
                <c:pt idx="60">
                  <c:v>40.700000000000003</c:v>
                </c:pt>
                <c:pt idx="61">
                  <c:v>35.6</c:v>
                </c:pt>
                <c:pt idx="62">
                  <c:v>57</c:v>
                </c:pt>
                <c:pt idx="63">
                  <c:v>60.7</c:v>
                </c:pt>
                <c:pt idx="64">
                  <c:v>46.7</c:v>
                </c:pt>
                <c:pt idx="65">
                  <c:v>72.8</c:v>
                </c:pt>
                <c:pt idx="66">
                  <c:v>52.8</c:v>
                </c:pt>
                <c:pt idx="67">
                  <c:v>48.7</c:v>
                </c:pt>
                <c:pt idx="68">
                  <c:v>49.3</c:v>
                </c:pt>
                <c:pt idx="69">
                  <c:v>47.4</c:v>
                </c:pt>
                <c:pt idx="70">
                  <c:v>42.4</c:v>
                </c:pt>
                <c:pt idx="71">
                  <c:v>52.6</c:v>
                </c:pt>
                <c:pt idx="72">
                  <c:v>59.2</c:v>
                </c:pt>
                <c:pt idx="73">
                  <c:v>60.3</c:v>
                </c:pt>
                <c:pt idx="74">
                  <c:v>47</c:v>
                </c:pt>
                <c:pt idx="75">
                  <c:v>53.5</c:v>
                </c:pt>
                <c:pt idx="76">
                  <c:v>63.1</c:v>
                </c:pt>
                <c:pt idx="77">
                  <c:v>35</c:v>
                </c:pt>
                <c:pt idx="78">
                  <c:v>60.2</c:v>
                </c:pt>
                <c:pt idx="79">
                  <c:v>52.2</c:v>
                </c:pt>
                <c:pt idx="80">
                  <c:v>56.2</c:v>
                </c:pt>
                <c:pt idx="81">
                  <c:v>52.9</c:v>
                </c:pt>
                <c:pt idx="82">
                  <c:v>72.5</c:v>
                </c:pt>
                <c:pt idx="83">
                  <c:v>58.7</c:v>
                </c:pt>
                <c:pt idx="84">
                  <c:v>59.3</c:v>
                </c:pt>
                <c:pt idx="85">
                  <c:v>48.2</c:v>
                </c:pt>
                <c:pt idx="86">
                  <c:v>51.2</c:v>
                </c:pt>
                <c:pt idx="87">
                  <c:v>52.9</c:v>
                </c:pt>
                <c:pt idx="88">
                  <c:v>42.1</c:v>
                </c:pt>
                <c:pt idx="89">
                  <c:v>44.8</c:v>
                </c:pt>
                <c:pt idx="90">
                  <c:v>62.7</c:v>
                </c:pt>
                <c:pt idx="91">
                  <c:v>46</c:v>
                </c:pt>
                <c:pt idx="92">
                  <c:v>57.6</c:v>
                </c:pt>
                <c:pt idx="93">
                  <c:v>70.599999999999994</c:v>
                </c:pt>
                <c:pt idx="94">
                  <c:v>55.8</c:v>
                </c:pt>
                <c:pt idx="95">
                  <c:v>64.099999999999994</c:v>
                </c:pt>
                <c:pt idx="96">
                  <c:v>67.5</c:v>
                </c:pt>
                <c:pt idx="97">
                  <c:v>59.5</c:v>
                </c:pt>
                <c:pt idx="98">
                  <c:v>85.1</c:v>
                </c:pt>
                <c:pt idx="99">
                  <c:v>57</c:v>
                </c:pt>
                <c:pt idx="100">
                  <c:v>63.4</c:v>
                </c:pt>
                <c:pt idx="101">
                  <c:v>74</c:v>
                </c:pt>
                <c:pt idx="102">
                  <c:v>58.3</c:v>
                </c:pt>
                <c:pt idx="103">
                  <c:v>67.7</c:v>
                </c:pt>
                <c:pt idx="104">
                  <c:v>80.900000000000006</c:v>
                </c:pt>
                <c:pt idx="105">
                  <c:v>72.5</c:v>
                </c:pt>
                <c:pt idx="106">
                  <c:v>76.599999999999994</c:v>
                </c:pt>
                <c:pt idx="107">
                  <c:v>63.4</c:v>
                </c:pt>
                <c:pt idx="108">
                  <c:v>75.599999999999994</c:v>
                </c:pt>
                <c:pt idx="109">
                  <c:v>43.4</c:v>
                </c:pt>
                <c:pt idx="110">
                  <c:v>42.5</c:v>
                </c:pt>
                <c:pt idx="111">
                  <c:v>57</c:v>
                </c:pt>
                <c:pt idx="112">
                  <c:v>49.3</c:v>
                </c:pt>
                <c:pt idx="113">
                  <c:v>54.3</c:v>
                </c:pt>
                <c:pt idx="114">
                  <c:v>54.5</c:v>
                </c:pt>
                <c:pt idx="115">
                  <c:v>71.099999999999994</c:v>
                </c:pt>
                <c:pt idx="116">
                  <c:v>71.8</c:v>
                </c:pt>
                <c:pt idx="117">
                  <c:v>78.599999999999994</c:v>
                </c:pt>
                <c:pt idx="118">
                  <c:v>70.099999999999994</c:v>
                </c:pt>
                <c:pt idx="119">
                  <c:v>84.8</c:v>
                </c:pt>
                <c:pt idx="120">
                  <c:v>69.7</c:v>
                </c:pt>
                <c:pt idx="121">
                  <c:v>60.3</c:v>
                </c:pt>
                <c:pt idx="122">
                  <c:v>90.5</c:v>
                </c:pt>
                <c:pt idx="123">
                  <c:v>94.6</c:v>
                </c:pt>
                <c:pt idx="124">
                  <c:v>70.599999999999994</c:v>
                </c:pt>
                <c:pt idx="125">
                  <c:v>83.3</c:v>
                </c:pt>
                <c:pt idx="126">
                  <c:v>90.2</c:v>
                </c:pt>
                <c:pt idx="127">
                  <c:v>79.599999999999994</c:v>
                </c:pt>
                <c:pt idx="128">
                  <c:v>69.400000000000006</c:v>
                </c:pt>
                <c:pt idx="129">
                  <c:v>74</c:v>
                </c:pt>
                <c:pt idx="130">
                  <c:v>103.2</c:v>
                </c:pt>
                <c:pt idx="131">
                  <c:v>77.3</c:v>
                </c:pt>
                <c:pt idx="132">
                  <c:v>74.7</c:v>
                </c:pt>
                <c:pt idx="133">
                  <c:v>67.2</c:v>
                </c:pt>
                <c:pt idx="134">
                  <c:v>83.4</c:v>
                </c:pt>
                <c:pt idx="135">
                  <c:v>90.8</c:v>
                </c:pt>
                <c:pt idx="136">
                  <c:v>63.5</c:v>
                </c:pt>
                <c:pt idx="137">
                  <c:v>81.5</c:v>
                </c:pt>
                <c:pt idx="138">
                  <c:v>92.6</c:v>
                </c:pt>
                <c:pt idx="139">
                  <c:v>82.7</c:v>
                </c:pt>
                <c:pt idx="140">
                  <c:v>93.4</c:v>
                </c:pt>
                <c:pt idx="141">
                  <c:v>78.3</c:v>
                </c:pt>
                <c:pt idx="142">
                  <c:v>86.2</c:v>
                </c:pt>
                <c:pt idx="143">
                  <c:v>101.5</c:v>
                </c:pt>
                <c:pt idx="144">
                  <c:v>84.3</c:v>
                </c:pt>
                <c:pt idx="145">
                  <c:v>97.9</c:v>
                </c:pt>
              </c:numCache>
            </c:numRef>
          </c:xVal>
          <c:yVal>
            <c:numRef>
              <c:f>('##KrR_alleFI'!$F$3:$F$102,'##KrR_alleFI'!$F$103:$F$148)</c:f>
              <c:numCache>
                <c:formatCode>0.00</c:formatCode>
                <c:ptCount val="146"/>
                <c:pt idx="0">
                  <c:v>2.92</c:v>
                </c:pt>
                <c:pt idx="1">
                  <c:v>4.3499999999999996</c:v>
                </c:pt>
                <c:pt idx="2">
                  <c:v>5.29</c:v>
                </c:pt>
                <c:pt idx="3">
                  <c:v>2.5</c:v>
                </c:pt>
                <c:pt idx="4">
                  <c:v>2.5</c:v>
                </c:pt>
                <c:pt idx="5">
                  <c:v>4.95</c:v>
                </c:pt>
                <c:pt idx="6">
                  <c:v>3.05</c:v>
                </c:pt>
                <c:pt idx="7">
                  <c:v>3.1</c:v>
                </c:pt>
                <c:pt idx="8">
                  <c:v>2.9</c:v>
                </c:pt>
                <c:pt idx="9">
                  <c:v>6.46</c:v>
                </c:pt>
                <c:pt idx="10">
                  <c:v>7.85</c:v>
                </c:pt>
                <c:pt idx="11">
                  <c:v>6.62</c:v>
                </c:pt>
                <c:pt idx="12">
                  <c:v>6.45</c:v>
                </c:pt>
                <c:pt idx="13">
                  <c:v>7.94</c:v>
                </c:pt>
                <c:pt idx="14">
                  <c:v>6.12</c:v>
                </c:pt>
                <c:pt idx="15">
                  <c:v>7.73</c:v>
                </c:pt>
                <c:pt idx="16">
                  <c:v>8.85</c:v>
                </c:pt>
                <c:pt idx="17">
                  <c:v>6.79</c:v>
                </c:pt>
                <c:pt idx="18">
                  <c:v>7.5</c:v>
                </c:pt>
                <c:pt idx="19">
                  <c:v>8</c:v>
                </c:pt>
                <c:pt idx="20">
                  <c:v>8.11</c:v>
                </c:pt>
                <c:pt idx="21">
                  <c:v>10.15</c:v>
                </c:pt>
                <c:pt idx="22">
                  <c:v>5.68</c:v>
                </c:pt>
                <c:pt idx="23">
                  <c:v>9.09</c:v>
                </c:pt>
                <c:pt idx="24">
                  <c:v>9.8000000000000007</c:v>
                </c:pt>
                <c:pt idx="25">
                  <c:v>8.1199999999999992</c:v>
                </c:pt>
                <c:pt idx="26">
                  <c:v>9</c:v>
                </c:pt>
                <c:pt idx="27">
                  <c:v>6.62</c:v>
                </c:pt>
                <c:pt idx="28">
                  <c:v>7.98</c:v>
                </c:pt>
                <c:pt idx="29">
                  <c:v>10.95</c:v>
                </c:pt>
                <c:pt idx="30">
                  <c:v>7.99</c:v>
                </c:pt>
                <c:pt idx="31">
                  <c:v>8.74</c:v>
                </c:pt>
                <c:pt idx="32">
                  <c:v>6.82</c:v>
                </c:pt>
                <c:pt idx="33">
                  <c:v>6.02</c:v>
                </c:pt>
                <c:pt idx="34">
                  <c:v>6.7</c:v>
                </c:pt>
                <c:pt idx="35">
                  <c:v>7.4</c:v>
                </c:pt>
                <c:pt idx="36">
                  <c:v>7.44</c:v>
                </c:pt>
                <c:pt idx="37">
                  <c:v>8.19</c:v>
                </c:pt>
                <c:pt idx="38">
                  <c:v>7.45</c:v>
                </c:pt>
                <c:pt idx="39">
                  <c:v>9.06</c:v>
                </c:pt>
                <c:pt idx="40">
                  <c:v>7.7</c:v>
                </c:pt>
                <c:pt idx="41">
                  <c:v>8.23</c:v>
                </c:pt>
                <c:pt idx="42">
                  <c:v>9.9600000000000009</c:v>
                </c:pt>
                <c:pt idx="43">
                  <c:v>10.31</c:v>
                </c:pt>
                <c:pt idx="44">
                  <c:v>7.91</c:v>
                </c:pt>
                <c:pt idx="45">
                  <c:v>9.5</c:v>
                </c:pt>
                <c:pt idx="46">
                  <c:v>8.23</c:v>
                </c:pt>
                <c:pt idx="47">
                  <c:v>8.5299999999999994</c:v>
                </c:pt>
                <c:pt idx="48">
                  <c:v>6.97</c:v>
                </c:pt>
                <c:pt idx="49">
                  <c:v>8.6999999999999993</c:v>
                </c:pt>
                <c:pt idx="50">
                  <c:v>6.8</c:v>
                </c:pt>
                <c:pt idx="51">
                  <c:v>9.5500000000000007</c:v>
                </c:pt>
                <c:pt idx="52">
                  <c:v>6.56</c:v>
                </c:pt>
                <c:pt idx="53">
                  <c:v>10.72</c:v>
                </c:pt>
                <c:pt idx="54">
                  <c:v>6.96</c:v>
                </c:pt>
                <c:pt idx="55">
                  <c:v>6.7</c:v>
                </c:pt>
                <c:pt idx="56">
                  <c:v>8.5399999999999991</c:v>
                </c:pt>
                <c:pt idx="57">
                  <c:v>10.62</c:v>
                </c:pt>
                <c:pt idx="58">
                  <c:v>9.6199999999999992</c:v>
                </c:pt>
                <c:pt idx="59">
                  <c:v>8.2200000000000006</c:v>
                </c:pt>
                <c:pt idx="60">
                  <c:v>6.7</c:v>
                </c:pt>
                <c:pt idx="61">
                  <c:v>7.57</c:v>
                </c:pt>
                <c:pt idx="62">
                  <c:v>9.33</c:v>
                </c:pt>
                <c:pt idx="63">
                  <c:v>11.25</c:v>
                </c:pt>
                <c:pt idx="64">
                  <c:v>8.81</c:v>
                </c:pt>
                <c:pt idx="65">
                  <c:v>10.16</c:v>
                </c:pt>
                <c:pt idx="66">
                  <c:v>9.48</c:v>
                </c:pt>
                <c:pt idx="67">
                  <c:v>8.7799999999999994</c:v>
                </c:pt>
                <c:pt idx="68">
                  <c:v>9.1</c:v>
                </c:pt>
                <c:pt idx="69">
                  <c:v>9.44</c:v>
                </c:pt>
                <c:pt idx="70">
                  <c:v>7.74</c:v>
                </c:pt>
                <c:pt idx="71">
                  <c:v>11.91</c:v>
                </c:pt>
                <c:pt idx="72">
                  <c:v>8.48</c:v>
                </c:pt>
                <c:pt idx="73">
                  <c:v>11.6</c:v>
                </c:pt>
                <c:pt idx="74">
                  <c:v>9.2799999999999994</c:v>
                </c:pt>
                <c:pt idx="75">
                  <c:v>9.9700000000000006</c:v>
                </c:pt>
                <c:pt idx="76">
                  <c:v>10.14</c:v>
                </c:pt>
                <c:pt idx="77">
                  <c:v>6.02</c:v>
                </c:pt>
                <c:pt idx="78">
                  <c:v>10.7</c:v>
                </c:pt>
                <c:pt idx="79">
                  <c:v>10.3</c:v>
                </c:pt>
                <c:pt idx="80">
                  <c:v>10.88</c:v>
                </c:pt>
                <c:pt idx="81">
                  <c:v>8.85</c:v>
                </c:pt>
                <c:pt idx="82">
                  <c:v>11.72</c:v>
                </c:pt>
                <c:pt idx="83">
                  <c:v>9.0299999999999994</c:v>
                </c:pt>
                <c:pt idx="84">
                  <c:v>9.1</c:v>
                </c:pt>
                <c:pt idx="85">
                  <c:v>8.83</c:v>
                </c:pt>
                <c:pt idx="86">
                  <c:v>10.19</c:v>
                </c:pt>
                <c:pt idx="87">
                  <c:v>8.8699999999999992</c:v>
                </c:pt>
                <c:pt idx="88">
                  <c:v>7.14</c:v>
                </c:pt>
                <c:pt idx="89">
                  <c:v>8.64</c:v>
                </c:pt>
                <c:pt idx="90">
                  <c:v>11.61</c:v>
                </c:pt>
                <c:pt idx="91">
                  <c:v>8.64</c:v>
                </c:pt>
                <c:pt idx="92">
                  <c:v>8.6</c:v>
                </c:pt>
                <c:pt idx="93">
                  <c:v>12.64</c:v>
                </c:pt>
                <c:pt idx="94">
                  <c:v>10.42</c:v>
                </c:pt>
                <c:pt idx="95">
                  <c:v>9.34</c:v>
                </c:pt>
                <c:pt idx="96">
                  <c:v>9.5399999999999991</c:v>
                </c:pt>
                <c:pt idx="97">
                  <c:v>10.7</c:v>
                </c:pt>
                <c:pt idx="98">
                  <c:v>11.8</c:v>
                </c:pt>
                <c:pt idx="99">
                  <c:v>12.76</c:v>
                </c:pt>
                <c:pt idx="100">
                  <c:v>12.14</c:v>
                </c:pt>
                <c:pt idx="101">
                  <c:v>11.59</c:v>
                </c:pt>
                <c:pt idx="102">
                  <c:v>11.85</c:v>
                </c:pt>
                <c:pt idx="103">
                  <c:v>10.56</c:v>
                </c:pt>
                <c:pt idx="104">
                  <c:v>13.25</c:v>
                </c:pt>
                <c:pt idx="105">
                  <c:v>13.23</c:v>
                </c:pt>
                <c:pt idx="106">
                  <c:v>10.36</c:v>
                </c:pt>
                <c:pt idx="107">
                  <c:v>9.4600000000000009</c:v>
                </c:pt>
                <c:pt idx="108">
                  <c:v>13.12</c:v>
                </c:pt>
                <c:pt idx="109">
                  <c:v>8.3000000000000007</c:v>
                </c:pt>
                <c:pt idx="110">
                  <c:v>10.43</c:v>
                </c:pt>
                <c:pt idx="111">
                  <c:v>11.4</c:v>
                </c:pt>
                <c:pt idx="112">
                  <c:v>9.91</c:v>
                </c:pt>
                <c:pt idx="113">
                  <c:v>11.98</c:v>
                </c:pt>
                <c:pt idx="114">
                  <c:v>8.9</c:v>
                </c:pt>
                <c:pt idx="115">
                  <c:v>10.68</c:v>
                </c:pt>
                <c:pt idx="116">
                  <c:v>12.08</c:v>
                </c:pt>
                <c:pt idx="117">
                  <c:v>14.58</c:v>
                </c:pt>
                <c:pt idx="118">
                  <c:v>12.09</c:v>
                </c:pt>
                <c:pt idx="119">
                  <c:v>13.4</c:v>
                </c:pt>
                <c:pt idx="120">
                  <c:v>10.77</c:v>
                </c:pt>
                <c:pt idx="121">
                  <c:v>8.85</c:v>
                </c:pt>
                <c:pt idx="122">
                  <c:v>13.73</c:v>
                </c:pt>
                <c:pt idx="123">
                  <c:v>13.37</c:v>
                </c:pt>
                <c:pt idx="124">
                  <c:v>14.45</c:v>
                </c:pt>
                <c:pt idx="125">
                  <c:v>13.31</c:v>
                </c:pt>
                <c:pt idx="126">
                  <c:v>13</c:v>
                </c:pt>
                <c:pt idx="127">
                  <c:v>10.7</c:v>
                </c:pt>
                <c:pt idx="128">
                  <c:v>9.8699999999999992</c:v>
                </c:pt>
                <c:pt idx="129">
                  <c:v>12.91</c:v>
                </c:pt>
                <c:pt idx="130">
                  <c:v>14.22</c:v>
                </c:pt>
                <c:pt idx="131">
                  <c:v>11.3</c:v>
                </c:pt>
                <c:pt idx="132">
                  <c:v>15.71</c:v>
                </c:pt>
                <c:pt idx="133">
                  <c:v>9.9</c:v>
                </c:pt>
                <c:pt idx="134">
                  <c:v>11.5</c:v>
                </c:pt>
                <c:pt idx="135">
                  <c:v>14.11</c:v>
                </c:pt>
                <c:pt idx="136">
                  <c:v>10.86</c:v>
                </c:pt>
                <c:pt idx="137">
                  <c:v>14.8</c:v>
                </c:pt>
                <c:pt idx="138">
                  <c:v>13.44</c:v>
                </c:pt>
                <c:pt idx="139">
                  <c:v>12.94</c:v>
                </c:pt>
                <c:pt idx="140">
                  <c:v>14.7</c:v>
                </c:pt>
                <c:pt idx="141">
                  <c:v>13.1</c:v>
                </c:pt>
                <c:pt idx="142">
                  <c:v>14.29</c:v>
                </c:pt>
                <c:pt idx="143">
                  <c:v>12.35</c:v>
                </c:pt>
                <c:pt idx="144">
                  <c:v>13.02</c:v>
                </c:pt>
                <c:pt idx="145">
                  <c:v>13.64</c:v>
                </c:pt>
              </c:numCache>
            </c:numRef>
          </c:yVal>
          <c:smooth val="0"/>
        </c:ser>
        <c:ser>
          <c:idx val="1"/>
          <c:order val="1"/>
          <c:tx>
            <c:v>BeständeBurger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'##KrR_alleFI'!$E$149:$E$233</c:f>
              <c:numCache>
                <c:formatCode>General</c:formatCode>
                <c:ptCount val="8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3">
                  <c:v>31</c:v>
                </c:pt>
                <c:pt idx="24">
                  <c:v>32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12</c:v>
                </c:pt>
                <c:pt idx="34">
                  <c:v>13</c:v>
                </c:pt>
                <c:pt idx="35">
                  <c:v>14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18</c:v>
                </c:pt>
                <c:pt idx="40">
                  <c:v>19</c:v>
                </c:pt>
                <c:pt idx="41">
                  <c:v>20</c:v>
                </c:pt>
                <c:pt idx="42">
                  <c:v>21</c:v>
                </c:pt>
                <c:pt idx="43">
                  <c:v>22</c:v>
                </c:pt>
                <c:pt idx="44">
                  <c:v>23</c:v>
                </c:pt>
                <c:pt idx="45">
                  <c:v>24</c:v>
                </c:pt>
                <c:pt idx="46">
                  <c:v>25</c:v>
                </c:pt>
                <c:pt idx="47">
                  <c:v>26</c:v>
                </c:pt>
                <c:pt idx="48">
                  <c:v>27</c:v>
                </c:pt>
                <c:pt idx="49">
                  <c:v>28</c:v>
                </c:pt>
                <c:pt idx="50">
                  <c:v>29</c:v>
                </c:pt>
                <c:pt idx="51">
                  <c:v>30</c:v>
                </c:pt>
                <c:pt idx="52">
                  <c:v>24</c:v>
                </c:pt>
                <c:pt idx="53">
                  <c:v>26</c:v>
                </c:pt>
                <c:pt idx="54">
                  <c:v>28</c:v>
                </c:pt>
                <c:pt idx="55">
                  <c:v>30</c:v>
                </c:pt>
                <c:pt idx="56">
                  <c:v>32</c:v>
                </c:pt>
                <c:pt idx="57">
                  <c:v>34</c:v>
                </c:pt>
                <c:pt idx="58">
                  <c:v>36</c:v>
                </c:pt>
                <c:pt idx="59">
                  <c:v>38</c:v>
                </c:pt>
                <c:pt idx="60">
                  <c:v>40</c:v>
                </c:pt>
                <c:pt idx="61">
                  <c:v>42</c:v>
                </c:pt>
                <c:pt idx="62">
                  <c:v>44</c:v>
                </c:pt>
                <c:pt idx="63">
                  <c:v>46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36</c:v>
                </c:pt>
                <c:pt idx="68">
                  <c:v>38</c:v>
                </c:pt>
                <c:pt idx="69">
                  <c:v>40</c:v>
                </c:pt>
                <c:pt idx="70">
                  <c:v>42</c:v>
                </c:pt>
                <c:pt idx="71">
                  <c:v>44</c:v>
                </c:pt>
                <c:pt idx="72">
                  <c:v>46</c:v>
                </c:pt>
                <c:pt idx="73">
                  <c:v>48</c:v>
                </c:pt>
                <c:pt idx="74">
                  <c:v>50</c:v>
                </c:pt>
                <c:pt idx="75">
                  <c:v>52</c:v>
                </c:pt>
                <c:pt idx="76">
                  <c:v>54</c:v>
                </c:pt>
                <c:pt idx="77">
                  <c:v>56</c:v>
                </c:pt>
                <c:pt idx="78">
                  <c:v>58</c:v>
                </c:pt>
                <c:pt idx="79">
                  <c:v>60</c:v>
                </c:pt>
                <c:pt idx="80">
                  <c:v>62</c:v>
                </c:pt>
                <c:pt idx="81">
                  <c:v>64</c:v>
                </c:pt>
                <c:pt idx="82">
                  <c:v>66</c:v>
                </c:pt>
                <c:pt idx="83">
                  <c:v>68</c:v>
                </c:pt>
                <c:pt idx="84">
                  <c:v>70</c:v>
                </c:pt>
              </c:numCache>
            </c:numRef>
          </c:xVal>
          <c:yVal>
            <c:numRef>
              <c:f>'##KrR_alleFI'!$F$149:$F$233</c:f>
              <c:numCache>
                <c:formatCode>0.00</c:formatCode>
                <c:ptCount val="85"/>
                <c:pt idx="0">
                  <c:v>1.6351767622932518</c:v>
                </c:pt>
                <c:pt idx="1">
                  <c:v>1.7480774889473265</c:v>
                </c:pt>
                <c:pt idx="2">
                  <c:v>1.85411616971131</c:v>
                </c:pt>
                <c:pt idx="3">
                  <c:v>1.9544100476116797</c:v>
                </c:pt>
                <c:pt idx="4">
                  <c:v>2.0498025508877769</c:v>
                </c:pt>
                <c:pt idx="5">
                  <c:v>2.1409489393833252</c:v>
                </c:pt>
                <c:pt idx="6">
                  <c:v>2.2567583341910251</c:v>
                </c:pt>
                <c:pt idx="7">
                  <c:v>2.3669081090812791</c:v>
                </c:pt>
                <c:pt idx="8">
                  <c:v>2.4721548929484132</c:v>
                </c:pt>
                <c:pt idx="9">
                  <c:v>2.5977239243415307</c:v>
                </c:pt>
                <c:pt idx="10">
                  <c:v>2.717496892263898</c:v>
                </c:pt>
                <c:pt idx="11">
                  <c:v>2.8322092316478891</c:v>
                </c:pt>
                <c:pt idx="12">
                  <c:v>2.9640095915284457</c:v>
                </c:pt>
                <c:pt idx="13">
                  <c:v>3.110726690017501</c:v>
                </c:pt>
                <c:pt idx="14">
                  <c:v>3.2508288514318702</c:v>
                </c:pt>
                <c:pt idx="15">
                  <c:v>3.4038918691829769</c:v>
                </c:pt>
                <c:pt idx="16">
                  <c:v>3.5682482323055424</c:v>
                </c:pt>
                <c:pt idx="17">
                  <c:v>3.7253605245148118</c:v>
                </c:pt>
                <c:pt idx="18">
                  <c:v>3.8761097285648303</c:v>
                </c:pt>
                <c:pt idx="19">
                  <c:v>4.037012035232256</c:v>
                </c:pt>
                <c:pt idx="20">
                  <c:v>4.1917425633434657</c:v>
                </c:pt>
                <c:pt idx="21">
                  <c:v>4.3556020498381072</c:v>
                </c:pt>
                <c:pt idx="22">
                  <c:v>4.5135166683820502</c:v>
                </c:pt>
                <c:pt idx="23">
                  <c:v>4.6797136845585756</c:v>
                </c:pt>
                <c:pt idx="24">
                  <c:v>4.8402073946399229</c:v>
                </c:pt>
                <c:pt idx="25">
                  <c:v>1.7112717355495808</c:v>
                </c:pt>
                <c:pt idx="26">
                  <c:v>1.7112717355495808</c:v>
                </c:pt>
                <c:pt idx="27">
                  <c:v>1.7480774889473265</c:v>
                </c:pt>
                <c:pt idx="28">
                  <c:v>1.7841241161527712</c:v>
                </c:pt>
                <c:pt idx="29">
                  <c:v>1.85411616971131</c:v>
                </c:pt>
                <c:pt idx="30">
                  <c:v>1.921560480373171</c:v>
                </c:pt>
                <c:pt idx="31">
                  <c:v>1.9867165345562021</c:v>
                </c:pt>
                <c:pt idx="32">
                  <c:v>2.1110041228223762</c:v>
                </c:pt>
                <c:pt idx="33">
                  <c:v>2.2283703068536735</c:v>
                </c:pt>
                <c:pt idx="34">
                  <c:v>2.3669081090812791</c:v>
                </c:pt>
                <c:pt idx="35">
                  <c:v>2.4977737626138796</c:v>
                </c:pt>
                <c:pt idx="36">
                  <c:v>2.6462837142006137</c:v>
                </c:pt>
                <c:pt idx="37">
                  <c:v>2.7868909599918852</c:v>
                </c:pt>
                <c:pt idx="38">
                  <c:v>2.9424528720438508</c:v>
                </c:pt>
                <c:pt idx="39">
                  <c:v>3.0901936161855166</c:v>
                </c:pt>
                <c:pt idx="40">
                  <c:v>3.2508288514318702</c:v>
                </c:pt>
                <c:pt idx="41">
                  <c:v>3.3851375012865379</c:v>
                </c:pt>
                <c:pt idx="42">
                  <c:v>3.5503621636219189</c:v>
                </c:pt>
                <c:pt idx="43">
                  <c:v>3.6910246719124271</c:v>
                </c:pt>
                <c:pt idx="44">
                  <c:v>3.8431209607463419</c:v>
                </c:pt>
                <c:pt idx="45">
                  <c:v>3.9734330691124042</c:v>
                </c:pt>
                <c:pt idx="46">
                  <c:v>4.1151046092387089</c:v>
                </c:pt>
                <c:pt idx="47">
                  <c:v>4.2520585056228128</c:v>
                </c:pt>
                <c:pt idx="48">
                  <c:v>4.3701937223683167</c:v>
                </c:pt>
                <c:pt idx="49">
                  <c:v>4.4993898209967416</c:v>
                </c:pt>
                <c:pt idx="50">
                  <c:v>4.624978308224887</c:v>
                </c:pt>
                <c:pt idx="51">
                  <c:v>4.7472455110108198</c:v>
                </c:pt>
                <c:pt idx="52" formatCode="General">
                  <c:v>2.8</c:v>
                </c:pt>
                <c:pt idx="53" formatCode="General">
                  <c:v>3</c:v>
                </c:pt>
                <c:pt idx="54" formatCode="General">
                  <c:v>3.2</c:v>
                </c:pt>
                <c:pt idx="55" formatCode="General">
                  <c:v>3.4</c:v>
                </c:pt>
                <c:pt idx="56" formatCode="General">
                  <c:v>3.6</c:v>
                </c:pt>
                <c:pt idx="57" formatCode="General">
                  <c:v>3.8</c:v>
                </c:pt>
                <c:pt idx="58" formatCode="General">
                  <c:v>4</c:v>
                </c:pt>
                <c:pt idx="59" formatCode="General">
                  <c:v>4.2</c:v>
                </c:pt>
                <c:pt idx="60" formatCode="General">
                  <c:v>4.4000000000000004</c:v>
                </c:pt>
                <c:pt idx="61" formatCode="General">
                  <c:v>4.5999999999999996</c:v>
                </c:pt>
                <c:pt idx="62" formatCode="General">
                  <c:v>4.5999999999999996</c:v>
                </c:pt>
                <c:pt idx="63" formatCode="General">
                  <c:v>4.8</c:v>
                </c:pt>
                <c:pt idx="64" formatCode="General">
                  <c:v>5</c:v>
                </c:pt>
                <c:pt idx="65" formatCode="General">
                  <c:v>5</c:v>
                </c:pt>
                <c:pt idx="66" formatCode="General">
                  <c:v>5.2</c:v>
                </c:pt>
                <c:pt idx="67" formatCode="General">
                  <c:v>5.6</c:v>
                </c:pt>
                <c:pt idx="68" formatCode="General">
                  <c:v>6</c:v>
                </c:pt>
                <c:pt idx="69" formatCode="General">
                  <c:v>6.2</c:v>
                </c:pt>
                <c:pt idx="70" formatCode="General">
                  <c:v>6.4</c:v>
                </c:pt>
                <c:pt idx="71" formatCode="General">
                  <c:v>6.6</c:v>
                </c:pt>
                <c:pt idx="72" formatCode="General">
                  <c:v>6.8</c:v>
                </c:pt>
                <c:pt idx="73" formatCode="General">
                  <c:v>7</c:v>
                </c:pt>
                <c:pt idx="74" formatCode="General">
                  <c:v>7.4</c:v>
                </c:pt>
                <c:pt idx="75" formatCode="General">
                  <c:v>7.6</c:v>
                </c:pt>
                <c:pt idx="76" formatCode="General">
                  <c:v>7.8</c:v>
                </c:pt>
                <c:pt idx="77" formatCode="General">
                  <c:v>8</c:v>
                </c:pt>
                <c:pt idx="78" formatCode="General">
                  <c:v>8.4</c:v>
                </c:pt>
                <c:pt idx="79" formatCode="General">
                  <c:v>8.6</c:v>
                </c:pt>
                <c:pt idx="80" formatCode="General">
                  <c:v>8.8000000000000007</c:v>
                </c:pt>
                <c:pt idx="81" formatCode="General">
                  <c:v>9</c:v>
                </c:pt>
                <c:pt idx="82" formatCode="General">
                  <c:v>9.1999999999999993</c:v>
                </c:pt>
                <c:pt idx="83" formatCode="General">
                  <c:v>9.4</c:v>
                </c:pt>
                <c:pt idx="84" formatCode="General">
                  <c:v>9.4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826624"/>
        <c:axId val="136443520"/>
      </c:scatterChart>
      <c:valAx>
        <c:axId val="42882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BHD (cm)</a:t>
                </a:r>
              </a:p>
            </c:rich>
          </c:tx>
          <c:layout>
            <c:manualLayout>
              <c:xMode val="edge"/>
              <c:yMode val="edge"/>
              <c:x val="0.47346114119450433"/>
              <c:y val="0.8444314845492731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43520"/>
        <c:crosses val="autoZero"/>
        <c:crossBetween val="midCat"/>
      </c:valAx>
      <c:valAx>
        <c:axId val="13644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Kronendurchmesser (m)</a:t>
                </a:r>
              </a:p>
            </c:rich>
          </c:tx>
          <c:layout>
            <c:manualLayout>
              <c:xMode val="edge"/>
              <c:yMode val="edge"/>
              <c:x val="1.8079661716257921E-2"/>
              <c:y val="0.244762749144716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82662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334376289350542"/>
          <c:y val="0.93009844674992415"/>
          <c:w val="0.39323264232860983"/>
          <c:h val="5.76940765841118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Bestände BURGER</a:t>
            </a:r>
          </a:p>
        </c:rich>
      </c:tx>
      <c:layout>
        <c:manualLayout>
          <c:xMode val="edge"/>
          <c:yMode val="edge"/>
          <c:x val="0.3642569387158302"/>
          <c:y val="2.8143483976884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38319955655069"/>
          <c:y val="0.18574699424743493"/>
          <c:w val="0.85924412844317"/>
          <c:h val="0.5516122859469279"/>
        </c:manualLayout>
      </c:layout>
      <c:scatterChart>
        <c:scatterStyle val="lineMarker"/>
        <c:varyColors val="0"/>
        <c:ser>
          <c:idx val="0"/>
          <c:order val="0"/>
          <c:tx>
            <c:v>Burger_alle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'##KrR_alleFI'!$E$149:$E$233</c:f>
              <c:numCache>
                <c:formatCode>General</c:formatCode>
                <c:ptCount val="8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3">
                  <c:v>31</c:v>
                </c:pt>
                <c:pt idx="24">
                  <c:v>32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12</c:v>
                </c:pt>
                <c:pt idx="34">
                  <c:v>13</c:v>
                </c:pt>
                <c:pt idx="35">
                  <c:v>14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18</c:v>
                </c:pt>
                <c:pt idx="40">
                  <c:v>19</c:v>
                </c:pt>
                <c:pt idx="41">
                  <c:v>20</c:v>
                </c:pt>
                <c:pt idx="42">
                  <c:v>21</c:v>
                </c:pt>
                <c:pt idx="43">
                  <c:v>22</c:v>
                </c:pt>
                <c:pt idx="44">
                  <c:v>23</c:v>
                </c:pt>
                <c:pt idx="45">
                  <c:v>24</c:v>
                </c:pt>
                <c:pt idx="46">
                  <c:v>25</c:v>
                </c:pt>
                <c:pt idx="47">
                  <c:v>26</c:v>
                </c:pt>
                <c:pt idx="48">
                  <c:v>27</c:v>
                </c:pt>
                <c:pt idx="49">
                  <c:v>28</c:v>
                </c:pt>
                <c:pt idx="50">
                  <c:v>29</c:v>
                </c:pt>
                <c:pt idx="51">
                  <c:v>30</c:v>
                </c:pt>
                <c:pt idx="52">
                  <c:v>24</c:v>
                </c:pt>
                <c:pt idx="53">
                  <c:v>26</c:v>
                </c:pt>
                <c:pt idx="54">
                  <c:v>28</c:v>
                </c:pt>
                <c:pt idx="55">
                  <c:v>30</c:v>
                </c:pt>
                <c:pt idx="56">
                  <c:v>32</c:v>
                </c:pt>
                <c:pt idx="57">
                  <c:v>34</c:v>
                </c:pt>
                <c:pt idx="58">
                  <c:v>36</c:v>
                </c:pt>
                <c:pt idx="59">
                  <c:v>38</c:v>
                </c:pt>
                <c:pt idx="60">
                  <c:v>40</c:v>
                </c:pt>
                <c:pt idx="61">
                  <c:v>42</c:v>
                </c:pt>
                <c:pt idx="62">
                  <c:v>44</c:v>
                </c:pt>
                <c:pt idx="63">
                  <c:v>46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36</c:v>
                </c:pt>
                <c:pt idx="68">
                  <c:v>38</c:v>
                </c:pt>
                <c:pt idx="69">
                  <c:v>40</c:v>
                </c:pt>
                <c:pt idx="70">
                  <c:v>42</c:v>
                </c:pt>
                <c:pt idx="71">
                  <c:v>44</c:v>
                </c:pt>
                <c:pt idx="72">
                  <c:v>46</c:v>
                </c:pt>
                <c:pt idx="73">
                  <c:v>48</c:v>
                </c:pt>
                <c:pt idx="74">
                  <c:v>50</c:v>
                </c:pt>
                <c:pt idx="75">
                  <c:v>52</c:v>
                </c:pt>
                <c:pt idx="76">
                  <c:v>54</c:v>
                </c:pt>
                <c:pt idx="77">
                  <c:v>56</c:v>
                </c:pt>
                <c:pt idx="78">
                  <c:v>58</c:v>
                </c:pt>
                <c:pt idx="79">
                  <c:v>60</c:v>
                </c:pt>
                <c:pt idx="80">
                  <c:v>62</c:v>
                </c:pt>
                <c:pt idx="81">
                  <c:v>64</c:v>
                </c:pt>
                <c:pt idx="82">
                  <c:v>66</c:v>
                </c:pt>
                <c:pt idx="83">
                  <c:v>68</c:v>
                </c:pt>
                <c:pt idx="84">
                  <c:v>70</c:v>
                </c:pt>
              </c:numCache>
            </c:numRef>
          </c:xVal>
          <c:yVal>
            <c:numRef>
              <c:f>'##KrR_alleFI'!$F$149:$F$233</c:f>
              <c:numCache>
                <c:formatCode>0.00</c:formatCode>
                <c:ptCount val="85"/>
                <c:pt idx="0">
                  <c:v>1.6351767622932518</c:v>
                </c:pt>
                <c:pt idx="1">
                  <c:v>1.7480774889473265</c:v>
                </c:pt>
                <c:pt idx="2">
                  <c:v>1.85411616971131</c:v>
                </c:pt>
                <c:pt idx="3">
                  <c:v>1.9544100476116797</c:v>
                </c:pt>
                <c:pt idx="4">
                  <c:v>2.0498025508877769</c:v>
                </c:pt>
                <c:pt idx="5">
                  <c:v>2.1409489393833252</c:v>
                </c:pt>
                <c:pt idx="6">
                  <c:v>2.2567583341910251</c:v>
                </c:pt>
                <c:pt idx="7">
                  <c:v>2.3669081090812791</c:v>
                </c:pt>
                <c:pt idx="8">
                  <c:v>2.4721548929484132</c:v>
                </c:pt>
                <c:pt idx="9">
                  <c:v>2.5977239243415307</c:v>
                </c:pt>
                <c:pt idx="10">
                  <c:v>2.717496892263898</c:v>
                </c:pt>
                <c:pt idx="11">
                  <c:v>2.8322092316478891</c:v>
                </c:pt>
                <c:pt idx="12">
                  <c:v>2.9640095915284457</c:v>
                </c:pt>
                <c:pt idx="13">
                  <c:v>3.110726690017501</c:v>
                </c:pt>
                <c:pt idx="14">
                  <c:v>3.2508288514318702</c:v>
                </c:pt>
                <c:pt idx="15">
                  <c:v>3.4038918691829769</c:v>
                </c:pt>
                <c:pt idx="16">
                  <c:v>3.5682482323055424</c:v>
                </c:pt>
                <c:pt idx="17">
                  <c:v>3.7253605245148118</c:v>
                </c:pt>
                <c:pt idx="18">
                  <c:v>3.8761097285648303</c:v>
                </c:pt>
                <c:pt idx="19">
                  <c:v>4.037012035232256</c:v>
                </c:pt>
                <c:pt idx="20">
                  <c:v>4.1917425633434657</c:v>
                </c:pt>
                <c:pt idx="21">
                  <c:v>4.3556020498381072</c:v>
                </c:pt>
                <c:pt idx="22">
                  <c:v>4.5135166683820502</c:v>
                </c:pt>
                <c:pt idx="23">
                  <c:v>4.6797136845585756</c:v>
                </c:pt>
                <c:pt idx="24">
                  <c:v>4.8402073946399229</c:v>
                </c:pt>
                <c:pt idx="25">
                  <c:v>1.7112717355495808</c:v>
                </c:pt>
                <c:pt idx="26">
                  <c:v>1.7112717355495808</c:v>
                </c:pt>
                <c:pt idx="27">
                  <c:v>1.7480774889473265</c:v>
                </c:pt>
                <c:pt idx="28">
                  <c:v>1.7841241161527712</c:v>
                </c:pt>
                <c:pt idx="29">
                  <c:v>1.85411616971131</c:v>
                </c:pt>
                <c:pt idx="30">
                  <c:v>1.921560480373171</c:v>
                </c:pt>
                <c:pt idx="31">
                  <c:v>1.9867165345562021</c:v>
                </c:pt>
                <c:pt idx="32">
                  <c:v>2.1110041228223762</c:v>
                </c:pt>
                <c:pt idx="33">
                  <c:v>2.2283703068536735</c:v>
                </c:pt>
                <c:pt idx="34">
                  <c:v>2.3669081090812791</c:v>
                </c:pt>
                <c:pt idx="35">
                  <c:v>2.4977737626138796</c:v>
                </c:pt>
                <c:pt idx="36">
                  <c:v>2.6462837142006137</c:v>
                </c:pt>
                <c:pt idx="37">
                  <c:v>2.7868909599918852</c:v>
                </c:pt>
                <c:pt idx="38">
                  <c:v>2.9424528720438508</c:v>
                </c:pt>
                <c:pt idx="39">
                  <c:v>3.0901936161855166</c:v>
                </c:pt>
                <c:pt idx="40">
                  <c:v>3.2508288514318702</c:v>
                </c:pt>
                <c:pt idx="41">
                  <c:v>3.3851375012865379</c:v>
                </c:pt>
                <c:pt idx="42">
                  <c:v>3.5503621636219189</c:v>
                </c:pt>
                <c:pt idx="43">
                  <c:v>3.6910246719124271</c:v>
                </c:pt>
                <c:pt idx="44">
                  <c:v>3.8431209607463419</c:v>
                </c:pt>
                <c:pt idx="45">
                  <c:v>3.9734330691124042</c:v>
                </c:pt>
                <c:pt idx="46">
                  <c:v>4.1151046092387089</c:v>
                </c:pt>
                <c:pt idx="47">
                  <c:v>4.2520585056228128</c:v>
                </c:pt>
                <c:pt idx="48">
                  <c:v>4.3701937223683167</c:v>
                </c:pt>
                <c:pt idx="49">
                  <c:v>4.4993898209967416</c:v>
                </c:pt>
                <c:pt idx="50">
                  <c:v>4.624978308224887</c:v>
                </c:pt>
                <c:pt idx="51">
                  <c:v>4.7472455110108198</c:v>
                </c:pt>
                <c:pt idx="52" formatCode="General">
                  <c:v>2.8</c:v>
                </c:pt>
                <c:pt idx="53" formatCode="General">
                  <c:v>3</c:v>
                </c:pt>
                <c:pt idx="54" formatCode="General">
                  <c:v>3.2</c:v>
                </c:pt>
                <c:pt idx="55" formatCode="General">
                  <c:v>3.4</c:v>
                </c:pt>
                <c:pt idx="56" formatCode="General">
                  <c:v>3.6</c:v>
                </c:pt>
                <c:pt idx="57" formatCode="General">
                  <c:v>3.8</c:v>
                </c:pt>
                <c:pt idx="58" formatCode="General">
                  <c:v>4</c:v>
                </c:pt>
                <c:pt idx="59" formatCode="General">
                  <c:v>4.2</c:v>
                </c:pt>
                <c:pt idx="60" formatCode="General">
                  <c:v>4.4000000000000004</c:v>
                </c:pt>
                <c:pt idx="61" formatCode="General">
                  <c:v>4.5999999999999996</c:v>
                </c:pt>
                <c:pt idx="62" formatCode="General">
                  <c:v>4.5999999999999996</c:v>
                </c:pt>
                <c:pt idx="63" formatCode="General">
                  <c:v>4.8</c:v>
                </c:pt>
                <c:pt idx="64" formatCode="General">
                  <c:v>5</c:v>
                </c:pt>
                <c:pt idx="65" formatCode="General">
                  <c:v>5</c:v>
                </c:pt>
                <c:pt idx="66" formatCode="General">
                  <c:v>5.2</c:v>
                </c:pt>
                <c:pt idx="67" formatCode="General">
                  <c:v>5.6</c:v>
                </c:pt>
                <c:pt idx="68" formatCode="General">
                  <c:v>6</c:v>
                </c:pt>
                <c:pt idx="69" formatCode="General">
                  <c:v>6.2</c:v>
                </c:pt>
                <c:pt idx="70" formatCode="General">
                  <c:v>6.4</c:v>
                </c:pt>
                <c:pt idx="71" formatCode="General">
                  <c:v>6.6</c:v>
                </c:pt>
                <c:pt idx="72" formatCode="General">
                  <c:v>6.8</c:v>
                </c:pt>
                <c:pt idx="73" formatCode="General">
                  <c:v>7</c:v>
                </c:pt>
                <c:pt idx="74" formatCode="General">
                  <c:v>7.4</c:v>
                </c:pt>
                <c:pt idx="75" formatCode="General">
                  <c:v>7.6</c:v>
                </c:pt>
                <c:pt idx="76" formatCode="General">
                  <c:v>7.8</c:v>
                </c:pt>
                <c:pt idx="77" formatCode="General">
                  <c:v>8</c:v>
                </c:pt>
                <c:pt idx="78" formatCode="General">
                  <c:v>8.4</c:v>
                </c:pt>
                <c:pt idx="79" formatCode="General">
                  <c:v>8.6</c:v>
                </c:pt>
                <c:pt idx="80" formatCode="General">
                  <c:v>8.8000000000000007</c:v>
                </c:pt>
                <c:pt idx="81" formatCode="General">
                  <c:v>9</c:v>
                </c:pt>
                <c:pt idx="82" formatCode="General">
                  <c:v>9.1999999999999993</c:v>
                </c:pt>
                <c:pt idx="83" formatCode="General">
                  <c:v>9.4</c:v>
                </c:pt>
                <c:pt idx="84" formatCode="General">
                  <c:v>9.4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828352"/>
        <c:axId val="428828928"/>
      </c:scatterChart>
      <c:valAx>
        <c:axId val="42882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BHD (cm)</a:t>
                </a:r>
              </a:p>
            </c:rich>
          </c:tx>
          <c:layout>
            <c:manualLayout>
              <c:xMode val="edge"/>
              <c:yMode val="edge"/>
              <c:x val="0.48157895885436441"/>
              <c:y val="0.833047125715768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828928"/>
        <c:crosses val="autoZero"/>
        <c:crossBetween val="midCat"/>
      </c:valAx>
      <c:valAx>
        <c:axId val="42882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Kronendurchmesser (m)</a:t>
                </a:r>
              </a:p>
            </c:rich>
          </c:tx>
          <c:layout>
            <c:manualLayout>
              <c:xMode val="edge"/>
              <c:yMode val="edge"/>
              <c:x val="1.7877641163967124E-2"/>
              <c:y val="0.225147871815072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8283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5923190739940556"/>
          <c:y val="0.92498250670692339"/>
          <c:w val="0.15642936018471235"/>
          <c:h val="6.191566474914497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KrR-BHD alle GFI</a:t>
            </a:r>
          </a:p>
        </c:rich>
      </c:tx>
      <c:layout>
        <c:manualLayout>
          <c:xMode val="edge"/>
          <c:yMode val="edge"/>
          <c:x val="0.37845509209034628"/>
          <c:y val="2.81699050411224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009058415563454E-2"/>
          <c:y val="0.16901943024673491"/>
          <c:w val="0.85272159989976759"/>
          <c:h val="0.6003711011889229"/>
        </c:manualLayout>
      </c:layout>
      <c:scatterChart>
        <c:scatterStyle val="lineMarker"/>
        <c:varyColors val="0"/>
        <c:ser>
          <c:idx val="0"/>
          <c:order val="0"/>
          <c:tx>
            <c:v>alle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5.952298161654368E-2"/>
                  <c:y val="-0.1574454839446144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'##KrR_alleFI'!$E$3:$E$233</c:f>
              <c:numCache>
                <c:formatCode>0.0</c:formatCode>
                <c:ptCount val="231"/>
                <c:pt idx="0">
                  <c:v>9.1999999999999993</c:v>
                </c:pt>
                <c:pt idx="1">
                  <c:v>18</c:v>
                </c:pt>
                <c:pt idx="2">
                  <c:v>21.8</c:v>
                </c:pt>
                <c:pt idx="3">
                  <c:v>6.7</c:v>
                </c:pt>
                <c:pt idx="4">
                  <c:v>8.9</c:v>
                </c:pt>
                <c:pt idx="5">
                  <c:v>19.8</c:v>
                </c:pt>
                <c:pt idx="6">
                  <c:v>10.4</c:v>
                </c:pt>
                <c:pt idx="7">
                  <c:v>9.6999999999999993</c:v>
                </c:pt>
                <c:pt idx="8">
                  <c:v>11.2</c:v>
                </c:pt>
                <c:pt idx="9">
                  <c:v>26.7</c:v>
                </c:pt>
                <c:pt idx="10">
                  <c:v>36.700000000000003</c:v>
                </c:pt>
                <c:pt idx="11">
                  <c:v>31.2</c:v>
                </c:pt>
                <c:pt idx="12">
                  <c:v>30.4</c:v>
                </c:pt>
                <c:pt idx="13">
                  <c:v>33.6</c:v>
                </c:pt>
                <c:pt idx="14">
                  <c:v>37.5</c:v>
                </c:pt>
                <c:pt idx="15">
                  <c:v>37.4</c:v>
                </c:pt>
                <c:pt idx="16">
                  <c:v>52.3</c:v>
                </c:pt>
                <c:pt idx="17">
                  <c:v>38.4</c:v>
                </c:pt>
                <c:pt idx="18">
                  <c:v>42.6</c:v>
                </c:pt>
                <c:pt idx="19">
                  <c:v>38.6</c:v>
                </c:pt>
                <c:pt idx="20">
                  <c:v>47.2</c:v>
                </c:pt>
                <c:pt idx="21">
                  <c:v>65.900000000000006</c:v>
                </c:pt>
                <c:pt idx="22">
                  <c:v>29.2</c:v>
                </c:pt>
                <c:pt idx="23">
                  <c:v>41.1</c:v>
                </c:pt>
                <c:pt idx="24">
                  <c:v>62.6</c:v>
                </c:pt>
                <c:pt idx="25">
                  <c:v>47.2</c:v>
                </c:pt>
                <c:pt idx="26">
                  <c:v>44.2</c:v>
                </c:pt>
                <c:pt idx="27">
                  <c:v>36.1</c:v>
                </c:pt>
                <c:pt idx="28">
                  <c:v>55.2</c:v>
                </c:pt>
                <c:pt idx="29">
                  <c:v>56.8</c:v>
                </c:pt>
                <c:pt idx="30">
                  <c:v>45.7</c:v>
                </c:pt>
                <c:pt idx="31">
                  <c:v>40.6</c:v>
                </c:pt>
                <c:pt idx="32">
                  <c:v>35.4</c:v>
                </c:pt>
                <c:pt idx="33">
                  <c:v>31.7</c:v>
                </c:pt>
                <c:pt idx="34">
                  <c:v>40.1</c:v>
                </c:pt>
                <c:pt idx="35">
                  <c:v>52.2</c:v>
                </c:pt>
                <c:pt idx="36">
                  <c:v>54.3</c:v>
                </c:pt>
                <c:pt idx="37">
                  <c:v>37.1</c:v>
                </c:pt>
                <c:pt idx="38">
                  <c:v>34.799999999999997</c:v>
                </c:pt>
                <c:pt idx="39">
                  <c:v>46.6</c:v>
                </c:pt>
                <c:pt idx="40">
                  <c:v>41.4</c:v>
                </c:pt>
                <c:pt idx="41">
                  <c:v>45.1</c:v>
                </c:pt>
                <c:pt idx="42">
                  <c:v>61.1</c:v>
                </c:pt>
                <c:pt idx="43">
                  <c:v>52.3</c:v>
                </c:pt>
                <c:pt idx="44">
                  <c:v>42.8</c:v>
                </c:pt>
                <c:pt idx="45">
                  <c:v>44.8</c:v>
                </c:pt>
                <c:pt idx="46">
                  <c:v>46.9</c:v>
                </c:pt>
                <c:pt idx="47">
                  <c:v>54.3</c:v>
                </c:pt>
                <c:pt idx="48">
                  <c:v>38.1</c:v>
                </c:pt>
                <c:pt idx="49">
                  <c:v>48</c:v>
                </c:pt>
                <c:pt idx="50">
                  <c:v>46.5</c:v>
                </c:pt>
                <c:pt idx="51">
                  <c:v>48.8</c:v>
                </c:pt>
                <c:pt idx="52">
                  <c:v>37.4</c:v>
                </c:pt>
                <c:pt idx="53">
                  <c:v>60</c:v>
                </c:pt>
                <c:pt idx="54">
                  <c:v>41.8</c:v>
                </c:pt>
                <c:pt idx="55">
                  <c:v>44.8</c:v>
                </c:pt>
                <c:pt idx="56">
                  <c:v>51.9</c:v>
                </c:pt>
                <c:pt idx="57">
                  <c:v>50</c:v>
                </c:pt>
                <c:pt idx="58">
                  <c:v>44.3</c:v>
                </c:pt>
                <c:pt idx="59">
                  <c:v>47.9</c:v>
                </c:pt>
                <c:pt idx="60">
                  <c:v>40.700000000000003</c:v>
                </c:pt>
                <c:pt idx="61">
                  <c:v>35.6</c:v>
                </c:pt>
                <c:pt idx="62">
                  <c:v>57</c:v>
                </c:pt>
                <c:pt idx="63">
                  <c:v>60.7</c:v>
                </c:pt>
                <c:pt idx="64">
                  <c:v>46.7</c:v>
                </c:pt>
                <c:pt idx="65">
                  <c:v>72.8</c:v>
                </c:pt>
                <c:pt idx="66">
                  <c:v>52.8</c:v>
                </c:pt>
                <c:pt idx="67">
                  <c:v>48.7</c:v>
                </c:pt>
                <c:pt idx="68">
                  <c:v>49.3</c:v>
                </c:pt>
                <c:pt idx="69">
                  <c:v>47.4</c:v>
                </c:pt>
                <c:pt idx="70">
                  <c:v>42.4</c:v>
                </c:pt>
                <c:pt idx="71">
                  <c:v>52.6</c:v>
                </c:pt>
                <c:pt idx="72">
                  <c:v>59.2</c:v>
                </c:pt>
                <c:pt idx="73">
                  <c:v>60.3</c:v>
                </c:pt>
                <c:pt idx="74">
                  <c:v>47</c:v>
                </c:pt>
                <c:pt idx="75">
                  <c:v>53.5</c:v>
                </c:pt>
                <c:pt idx="76">
                  <c:v>63.1</c:v>
                </c:pt>
                <c:pt idx="77">
                  <c:v>35</c:v>
                </c:pt>
                <c:pt idx="78">
                  <c:v>60.2</c:v>
                </c:pt>
                <c:pt idx="79">
                  <c:v>52.2</c:v>
                </c:pt>
                <c:pt idx="80">
                  <c:v>56.2</c:v>
                </c:pt>
                <c:pt idx="81">
                  <c:v>52.9</c:v>
                </c:pt>
                <c:pt idx="82">
                  <c:v>72.5</c:v>
                </c:pt>
                <c:pt idx="83">
                  <c:v>58.7</c:v>
                </c:pt>
                <c:pt idx="84">
                  <c:v>59.3</c:v>
                </c:pt>
                <c:pt idx="85">
                  <c:v>48.2</c:v>
                </c:pt>
                <c:pt idx="86">
                  <c:v>51.2</c:v>
                </c:pt>
                <c:pt idx="87">
                  <c:v>52.9</c:v>
                </c:pt>
                <c:pt idx="88">
                  <c:v>42.1</c:v>
                </c:pt>
                <c:pt idx="89">
                  <c:v>44.8</c:v>
                </c:pt>
                <c:pt idx="90">
                  <c:v>62.7</c:v>
                </c:pt>
                <c:pt idx="91">
                  <c:v>46</c:v>
                </c:pt>
                <c:pt idx="92">
                  <c:v>57.6</c:v>
                </c:pt>
                <c:pt idx="93">
                  <c:v>70.599999999999994</c:v>
                </c:pt>
                <c:pt idx="94">
                  <c:v>55.8</c:v>
                </c:pt>
                <c:pt idx="95">
                  <c:v>64.099999999999994</c:v>
                </c:pt>
                <c:pt idx="96">
                  <c:v>67.5</c:v>
                </c:pt>
                <c:pt idx="97">
                  <c:v>59.5</c:v>
                </c:pt>
                <c:pt idx="98">
                  <c:v>85.1</c:v>
                </c:pt>
                <c:pt idx="99">
                  <c:v>57</c:v>
                </c:pt>
                <c:pt idx="100">
                  <c:v>63.4</c:v>
                </c:pt>
                <c:pt idx="101">
                  <c:v>74</c:v>
                </c:pt>
                <c:pt idx="102">
                  <c:v>58.3</c:v>
                </c:pt>
                <c:pt idx="103">
                  <c:v>67.7</c:v>
                </c:pt>
                <c:pt idx="104">
                  <c:v>80.900000000000006</c:v>
                </c:pt>
                <c:pt idx="105">
                  <c:v>72.5</c:v>
                </c:pt>
                <c:pt idx="106">
                  <c:v>76.599999999999994</c:v>
                </c:pt>
                <c:pt idx="107">
                  <c:v>63.4</c:v>
                </c:pt>
                <c:pt idx="108">
                  <c:v>75.599999999999994</c:v>
                </c:pt>
                <c:pt idx="109">
                  <c:v>43.4</c:v>
                </c:pt>
                <c:pt idx="110">
                  <c:v>42.5</c:v>
                </c:pt>
                <c:pt idx="111">
                  <c:v>57</c:v>
                </c:pt>
                <c:pt idx="112">
                  <c:v>49.3</c:v>
                </c:pt>
                <c:pt idx="113">
                  <c:v>54.3</c:v>
                </c:pt>
                <c:pt idx="114">
                  <c:v>54.5</c:v>
                </c:pt>
                <c:pt idx="115">
                  <c:v>71.099999999999994</c:v>
                </c:pt>
                <c:pt idx="116">
                  <c:v>71.8</c:v>
                </c:pt>
                <c:pt idx="117">
                  <c:v>78.599999999999994</c:v>
                </c:pt>
                <c:pt idx="118">
                  <c:v>70.099999999999994</c:v>
                </c:pt>
                <c:pt idx="119">
                  <c:v>84.8</c:v>
                </c:pt>
                <c:pt idx="120">
                  <c:v>69.7</c:v>
                </c:pt>
                <c:pt idx="121">
                  <c:v>60.3</c:v>
                </c:pt>
                <c:pt idx="122">
                  <c:v>90.5</c:v>
                </c:pt>
                <c:pt idx="123">
                  <c:v>94.6</c:v>
                </c:pt>
                <c:pt idx="124">
                  <c:v>70.599999999999994</c:v>
                </c:pt>
                <c:pt idx="125">
                  <c:v>83.3</c:v>
                </c:pt>
                <c:pt idx="126">
                  <c:v>90.2</c:v>
                </c:pt>
                <c:pt idx="127">
                  <c:v>79.599999999999994</c:v>
                </c:pt>
                <c:pt idx="128">
                  <c:v>69.400000000000006</c:v>
                </c:pt>
                <c:pt idx="129">
                  <c:v>74</c:v>
                </c:pt>
                <c:pt idx="130">
                  <c:v>103.2</c:v>
                </c:pt>
                <c:pt idx="131">
                  <c:v>77.3</c:v>
                </c:pt>
                <c:pt idx="132">
                  <c:v>74.7</c:v>
                </c:pt>
                <c:pt idx="133">
                  <c:v>67.2</c:v>
                </c:pt>
                <c:pt idx="134">
                  <c:v>83.4</c:v>
                </c:pt>
                <c:pt idx="135">
                  <c:v>90.8</c:v>
                </c:pt>
                <c:pt idx="136">
                  <c:v>63.5</c:v>
                </c:pt>
                <c:pt idx="137">
                  <c:v>81.5</c:v>
                </c:pt>
                <c:pt idx="138">
                  <c:v>92.6</c:v>
                </c:pt>
                <c:pt idx="139">
                  <c:v>82.7</c:v>
                </c:pt>
                <c:pt idx="140">
                  <c:v>93.4</c:v>
                </c:pt>
                <c:pt idx="141">
                  <c:v>78.3</c:v>
                </c:pt>
                <c:pt idx="142">
                  <c:v>86.2</c:v>
                </c:pt>
                <c:pt idx="143">
                  <c:v>101.5</c:v>
                </c:pt>
                <c:pt idx="144">
                  <c:v>84.3</c:v>
                </c:pt>
                <c:pt idx="145">
                  <c:v>97.9</c:v>
                </c:pt>
                <c:pt idx="146" formatCode="General">
                  <c:v>8</c:v>
                </c:pt>
                <c:pt idx="147" formatCode="General">
                  <c:v>9</c:v>
                </c:pt>
                <c:pt idx="148" formatCode="General">
                  <c:v>10</c:v>
                </c:pt>
                <c:pt idx="149" formatCode="General">
                  <c:v>11</c:v>
                </c:pt>
                <c:pt idx="150" formatCode="General">
                  <c:v>12</c:v>
                </c:pt>
                <c:pt idx="151" formatCode="General">
                  <c:v>13</c:v>
                </c:pt>
                <c:pt idx="152" formatCode="General">
                  <c:v>14</c:v>
                </c:pt>
                <c:pt idx="153" formatCode="General">
                  <c:v>15</c:v>
                </c:pt>
                <c:pt idx="154" formatCode="General">
                  <c:v>16</c:v>
                </c:pt>
                <c:pt idx="155" formatCode="General">
                  <c:v>17</c:v>
                </c:pt>
                <c:pt idx="156" formatCode="General">
                  <c:v>18</c:v>
                </c:pt>
                <c:pt idx="157" formatCode="General">
                  <c:v>19</c:v>
                </c:pt>
                <c:pt idx="158" formatCode="General">
                  <c:v>20</c:v>
                </c:pt>
                <c:pt idx="159" formatCode="General">
                  <c:v>21</c:v>
                </c:pt>
                <c:pt idx="160" formatCode="General">
                  <c:v>22</c:v>
                </c:pt>
                <c:pt idx="161" formatCode="General">
                  <c:v>23</c:v>
                </c:pt>
                <c:pt idx="162" formatCode="General">
                  <c:v>24</c:v>
                </c:pt>
                <c:pt idx="163" formatCode="General">
                  <c:v>25</c:v>
                </c:pt>
                <c:pt idx="164" formatCode="General">
                  <c:v>26</c:v>
                </c:pt>
                <c:pt idx="165" formatCode="General">
                  <c:v>27</c:v>
                </c:pt>
                <c:pt idx="166" formatCode="General">
                  <c:v>28</c:v>
                </c:pt>
                <c:pt idx="167" formatCode="General">
                  <c:v>29</c:v>
                </c:pt>
                <c:pt idx="168" formatCode="General">
                  <c:v>30</c:v>
                </c:pt>
                <c:pt idx="169" formatCode="General">
                  <c:v>31</c:v>
                </c:pt>
                <c:pt idx="170" formatCode="General">
                  <c:v>32</c:v>
                </c:pt>
                <c:pt idx="171" formatCode="General">
                  <c:v>4</c:v>
                </c:pt>
                <c:pt idx="172" formatCode="General">
                  <c:v>5</c:v>
                </c:pt>
                <c:pt idx="173" formatCode="General">
                  <c:v>6</c:v>
                </c:pt>
                <c:pt idx="174" formatCode="General">
                  <c:v>7</c:v>
                </c:pt>
                <c:pt idx="175" formatCode="General">
                  <c:v>8</c:v>
                </c:pt>
                <c:pt idx="176" formatCode="General">
                  <c:v>9</c:v>
                </c:pt>
                <c:pt idx="177" formatCode="General">
                  <c:v>10</c:v>
                </c:pt>
                <c:pt idx="178" formatCode="General">
                  <c:v>11</c:v>
                </c:pt>
                <c:pt idx="179" formatCode="General">
                  <c:v>12</c:v>
                </c:pt>
                <c:pt idx="180" formatCode="General">
                  <c:v>13</c:v>
                </c:pt>
                <c:pt idx="181" formatCode="General">
                  <c:v>14</c:v>
                </c:pt>
                <c:pt idx="182" formatCode="General">
                  <c:v>15</c:v>
                </c:pt>
                <c:pt idx="183" formatCode="General">
                  <c:v>16</c:v>
                </c:pt>
                <c:pt idx="184" formatCode="General">
                  <c:v>17</c:v>
                </c:pt>
                <c:pt idx="185" formatCode="General">
                  <c:v>18</c:v>
                </c:pt>
                <c:pt idx="186" formatCode="General">
                  <c:v>19</c:v>
                </c:pt>
                <c:pt idx="187" formatCode="General">
                  <c:v>20</c:v>
                </c:pt>
                <c:pt idx="188" formatCode="General">
                  <c:v>21</c:v>
                </c:pt>
                <c:pt idx="189" formatCode="General">
                  <c:v>22</c:v>
                </c:pt>
                <c:pt idx="190" formatCode="General">
                  <c:v>23</c:v>
                </c:pt>
                <c:pt idx="191" formatCode="General">
                  <c:v>24</c:v>
                </c:pt>
                <c:pt idx="192" formatCode="General">
                  <c:v>25</c:v>
                </c:pt>
                <c:pt idx="193" formatCode="General">
                  <c:v>26</c:v>
                </c:pt>
                <c:pt idx="194" formatCode="General">
                  <c:v>27</c:v>
                </c:pt>
                <c:pt idx="195" formatCode="General">
                  <c:v>28</c:v>
                </c:pt>
                <c:pt idx="196" formatCode="General">
                  <c:v>29</c:v>
                </c:pt>
                <c:pt idx="197" formatCode="General">
                  <c:v>30</c:v>
                </c:pt>
                <c:pt idx="198" formatCode="General">
                  <c:v>24</c:v>
                </c:pt>
                <c:pt idx="199" formatCode="General">
                  <c:v>26</c:v>
                </c:pt>
                <c:pt idx="200" formatCode="General">
                  <c:v>28</c:v>
                </c:pt>
                <c:pt idx="201" formatCode="General">
                  <c:v>30</c:v>
                </c:pt>
                <c:pt idx="202" formatCode="General">
                  <c:v>32</c:v>
                </c:pt>
                <c:pt idx="203" formatCode="General">
                  <c:v>34</c:v>
                </c:pt>
                <c:pt idx="204" formatCode="General">
                  <c:v>36</c:v>
                </c:pt>
                <c:pt idx="205" formatCode="General">
                  <c:v>38</c:v>
                </c:pt>
                <c:pt idx="206" formatCode="General">
                  <c:v>40</c:v>
                </c:pt>
                <c:pt idx="207" formatCode="General">
                  <c:v>42</c:v>
                </c:pt>
                <c:pt idx="208" formatCode="General">
                  <c:v>44</c:v>
                </c:pt>
                <c:pt idx="209" formatCode="General">
                  <c:v>46</c:v>
                </c:pt>
                <c:pt idx="210" formatCode="General">
                  <c:v>48</c:v>
                </c:pt>
                <c:pt idx="211" formatCode="General">
                  <c:v>50</c:v>
                </c:pt>
                <c:pt idx="212" formatCode="General">
                  <c:v>52</c:v>
                </c:pt>
                <c:pt idx="213" formatCode="General">
                  <c:v>36</c:v>
                </c:pt>
                <c:pt idx="214" formatCode="General">
                  <c:v>38</c:v>
                </c:pt>
                <c:pt idx="215" formatCode="General">
                  <c:v>40</c:v>
                </c:pt>
                <c:pt idx="216" formatCode="General">
                  <c:v>42</c:v>
                </c:pt>
                <c:pt idx="217" formatCode="General">
                  <c:v>44</c:v>
                </c:pt>
                <c:pt idx="218" formatCode="General">
                  <c:v>46</c:v>
                </c:pt>
                <c:pt idx="219" formatCode="General">
                  <c:v>48</c:v>
                </c:pt>
                <c:pt idx="220" formatCode="General">
                  <c:v>50</c:v>
                </c:pt>
                <c:pt idx="221" formatCode="General">
                  <c:v>52</c:v>
                </c:pt>
                <c:pt idx="222" formatCode="General">
                  <c:v>54</c:v>
                </c:pt>
                <c:pt idx="223" formatCode="General">
                  <c:v>56</c:v>
                </c:pt>
                <c:pt idx="224" formatCode="General">
                  <c:v>58</c:v>
                </c:pt>
                <c:pt idx="225" formatCode="General">
                  <c:v>60</c:v>
                </c:pt>
                <c:pt idx="226" formatCode="General">
                  <c:v>62</c:v>
                </c:pt>
                <c:pt idx="227" formatCode="General">
                  <c:v>64</c:v>
                </c:pt>
                <c:pt idx="228" formatCode="General">
                  <c:v>66</c:v>
                </c:pt>
                <c:pt idx="229" formatCode="General">
                  <c:v>68</c:v>
                </c:pt>
                <c:pt idx="230" formatCode="General">
                  <c:v>70</c:v>
                </c:pt>
              </c:numCache>
            </c:numRef>
          </c:xVal>
          <c:yVal>
            <c:numRef>
              <c:f>'##KrR_alleFI'!$N$3:$N$233</c:f>
              <c:numCache>
                <c:formatCode>0.00</c:formatCode>
                <c:ptCount val="231"/>
                <c:pt idx="0">
                  <c:v>1.46</c:v>
                </c:pt>
                <c:pt idx="1">
                  <c:v>2.1749999999999998</c:v>
                </c:pt>
                <c:pt idx="2">
                  <c:v>2.645</c:v>
                </c:pt>
                <c:pt idx="3">
                  <c:v>1.25</c:v>
                </c:pt>
                <c:pt idx="4">
                  <c:v>1.25</c:v>
                </c:pt>
                <c:pt idx="5">
                  <c:v>2.4750000000000001</c:v>
                </c:pt>
                <c:pt idx="6">
                  <c:v>1.5249999999999999</c:v>
                </c:pt>
                <c:pt idx="7">
                  <c:v>1.55</c:v>
                </c:pt>
                <c:pt idx="8">
                  <c:v>1.45</c:v>
                </c:pt>
                <c:pt idx="9">
                  <c:v>3.23</c:v>
                </c:pt>
                <c:pt idx="10">
                  <c:v>3.9249999999999998</c:v>
                </c:pt>
                <c:pt idx="11">
                  <c:v>3.31</c:v>
                </c:pt>
                <c:pt idx="12">
                  <c:v>3.2250000000000001</c:v>
                </c:pt>
                <c:pt idx="13">
                  <c:v>3.97</c:v>
                </c:pt>
                <c:pt idx="14">
                  <c:v>3.06</c:v>
                </c:pt>
                <c:pt idx="15">
                  <c:v>3.8650000000000002</c:v>
                </c:pt>
                <c:pt idx="16">
                  <c:v>4.4249999999999998</c:v>
                </c:pt>
                <c:pt idx="17">
                  <c:v>3.395</c:v>
                </c:pt>
                <c:pt idx="18">
                  <c:v>3.75</c:v>
                </c:pt>
                <c:pt idx="19">
                  <c:v>4</c:v>
                </c:pt>
                <c:pt idx="20">
                  <c:v>4.0549999999999997</c:v>
                </c:pt>
                <c:pt idx="21">
                  <c:v>5.0750000000000002</c:v>
                </c:pt>
                <c:pt idx="22">
                  <c:v>2.84</c:v>
                </c:pt>
                <c:pt idx="23">
                  <c:v>4.5449999999999999</c:v>
                </c:pt>
                <c:pt idx="24">
                  <c:v>4.9000000000000004</c:v>
                </c:pt>
                <c:pt idx="25">
                  <c:v>4.0599999999999996</c:v>
                </c:pt>
                <c:pt idx="26">
                  <c:v>4.5</c:v>
                </c:pt>
                <c:pt idx="27">
                  <c:v>3.31</c:v>
                </c:pt>
                <c:pt idx="28">
                  <c:v>3.99</c:v>
                </c:pt>
                <c:pt idx="29">
                  <c:v>5.4749999999999996</c:v>
                </c:pt>
                <c:pt idx="30">
                  <c:v>3.9950000000000001</c:v>
                </c:pt>
                <c:pt idx="31">
                  <c:v>4.37</c:v>
                </c:pt>
                <c:pt idx="32">
                  <c:v>3.41</c:v>
                </c:pt>
                <c:pt idx="33">
                  <c:v>3.01</c:v>
                </c:pt>
                <c:pt idx="34">
                  <c:v>3.35</c:v>
                </c:pt>
                <c:pt idx="35">
                  <c:v>3.7</c:v>
                </c:pt>
                <c:pt idx="36">
                  <c:v>3.72</c:v>
                </c:pt>
                <c:pt idx="37">
                  <c:v>4.0949999999999998</c:v>
                </c:pt>
                <c:pt idx="38">
                  <c:v>3.7250000000000001</c:v>
                </c:pt>
                <c:pt idx="39">
                  <c:v>4.53</c:v>
                </c:pt>
                <c:pt idx="40">
                  <c:v>3.85</c:v>
                </c:pt>
                <c:pt idx="41">
                  <c:v>4.1150000000000002</c:v>
                </c:pt>
                <c:pt idx="42">
                  <c:v>4.9800000000000004</c:v>
                </c:pt>
                <c:pt idx="43">
                  <c:v>5.1550000000000002</c:v>
                </c:pt>
                <c:pt idx="44">
                  <c:v>3.9550000000000001</c:v>
                </c:pt>
                <c:pt idx="45">
                  <c:v>4.75</c:v>
                </c:pt>
                <c:pt idx="46">
                  <c:v>4.1150000000000002</c:v>
                </c:pt>
                <c:pt idx="47">
                  <c:v>4.2649999999999997</c:v>
                </c:pt>
                <c:pt idx="48">
                  <c:v>3.4849999999999999</c:v>
                </c:pt>
                <c:pt idx="49">
                  <c:v>4.3499999999999996</c:v>
                </c:pt>
                <c:pt idx="50">
                  <c:v>3.4</c:v>
                </c:pt>
                <c:pt idx="51">
                  <c:v>4.7750000000000004</c:v>
                </c:pt>
                <c:pt idx="52">
                  <c:v>3.28</c:v>
                </c:pt>
                <c:pt idx="53">
                  <c:v>5.36</c:v>
                </c:pt>
                <c:pt idx="54">
                  <c:v>3.48</c:v>
                </c:pt>
                <c:pt idx="55">
                  <c:v>3.35</c:v>
                </c:pt>
                <c:pt idx="56">
                  <c:v>4.2699999999999996</c:v>
                </c:pt>
                <c:pt idx="57">
                  <c:v>5.31</c:v>
                </c:pt>
                <c:pt idx="58">
                  <c:v>4.8099999999999996</c:v>
                </c:pt>
                <c:pt idx="59">
                  <c:v>4.1100000000000003</c:v>
                </c:pt>
                <c:pt idx="60">
                  <c:v>3.35</c:v>
                </c:pt>
                <c:pt idx="61">
                  <c:v>3.7850000000000001</c:v>
                </c:pt>
                <c:pt idx="62">
                  <c:v>4.665</c:v>
                </c:pt>
                <c:pt idx="63">
                  <c:v>5.625</c:v>
                </c:pt>
                <c:pt idx="64">
                  <c:v>4.4050000000000002</c:v>
                </c:pt>
                <c:pt idx="65">
                  <c:v>5.08</c:v>
                </c:pt>
                <c:pt idx="66">
                  <c:v>4.74</c:v>
                </c:pt>
                <c:pt idx="67">
                  <c:v>4.3899999999999997</c:v>
                </c:pt>
                <c:pt idx="68">
                  <c:v>4.55</c:v>
                </c:pt>
                <c:pt idx="69">
                  <c:v>4.72</c:v>
                </c:pt>
                <c:pt idx="70">
                  <c:v>3.87</c:v>
                </c:pt>
                <c:pt idx="71">
                  <c:v>5.9550000000000001</c:v>
                </c:pt>
                <c:pt idx="72">
                  <c:v>4.24</c:v>
                </c:pt>
                <c:pt idx="73">
                  <c:v>5.8</c:v>
                </c:pt>
                <c:pt idx="74">
                  <c:v>4.6399999999999997</c:v>
                </c:pt>
                <c:pt idx="75">
                  <c:v>4.9850000000000003</c:v>
                </c:pt>
                <c:pt idx="76">
                  <c:v>5.07</c:v>
                </c:pt>
                <c:pt idx="77">
                  <c:v>3.01</c:v>
                </c:pt>
                <c:pt idx="78">
                  <c:v>5.35</c:v>
                </c:pt>
                <c:pt idx="79">
                  <c:v>5.15</c:v>
                </c:pt>
                <c:pt idx="80">
                  <c:v>5.44</c:v>
                </c:pt>
                <c:pt idx="81">
                  <c:v>4.4249999999999998</c:v>
                </c:pt>
                <c:pt idx="82">
                  <c:v>5.86</c:v>
                </c:pt>
                <c:pt idx="83">
                  <c:v>4.5149999999999997</c:v>
                </c:pt>
                <c:pt idx="84">
                  <c:v>4.55</c:v>
                </c:pt>
                <c:pt idx="85">
                  <c:v>4.415</c:v>
                </c:pt>
                <c:pt idx="86">
                  <c:v>5.0949999999999998</c:v>
                </c:pt>
                <c:pt idx="87">
                  <c:v>4.4349999999999996</c:v>
                </c:pt>
                <c:pt idx="88">
                  <c:v>3.57</c:v>
                </c:pt>
                <c:pt idx="89">
                  <c:v>4.32</c:v>
                </c:pt>
                <c:pt idx="90">
                  <c:v>5.8049999999999997</c:v>
                </c:pt>
                <c:pt idx="91">
                  <c:v>4.32</c:v>
                </c:pt>
                <c:pt idx="92">
                  <c:v>4.3</c:v>
                </c:pt>
                <c:pt idx="93">
                  <c:v>6.32</c:v>
                </c:pt>
                <c:pt idx="94">
                  <c:v>5.21</c:v>
                </c:pt>
                <c:pt idx="95">
                  <c:v>4.67</c:v>
                </c:pt>
                <c:pt idx="96">
                  <c:v>4.7699999999999996</c:v>
                </c:pt>
                <c:pt idx="97">
                  <c:v>5.35</c:v>
                </c:pt>
                <c:pt idx="98">
                  <c:v>5.9</c:v>
                </c:pt>
                <c:pt idx="99">
                  <c:v>6.38</c:v>
                </c:pt>
                <c:pt idx="100">
                  <c:v>6.07</c:v>
                </c:pt>
                <c:pt idx="101">
                  <c:v>5.7949999999999999</c:v>
                </c:pt>
                <c:pt idx="102">
                  <c:v>5.9249999999999998</c:v>
                </c:pt>
                <c:pt idx="103">
                  <c:v>5.28</c:v>
                </c:pt>
                <c:pt idx="104">
                  <c:v>6.625</c:v>
                </c:pt>
                <c:pt idx="105">
                  <c:v>6.6150000000000002</c:v>
                </c:pt>
                <c:pt idx="106">
                  <c:v>5.18</c:v>
                </c:pt>
                <c:pt idx="107">
                  <c:v>4.7300000000000004</c:v>
                </c:pt>
                <c:pt idx="108">
                  <c:v>6.56</c:v>
                </c:pt>
                <c:pt idx="109">
                  <c:v>4.1500000000000004</c:v>
                </c:pt>
                <c:pt idx="110">
                  <c:v>5.2149999999999999</c:v>
                </c:pt>
                <c:pt idx="111">
                  <c:v>5.7</c:v>
                </c:pt>
                <c:pt idx="112">
                  <c:v>4.9550000000000001</c:v>
                </c:pt>
                <c:pt idx="113">
                  <c:v>5.99</c:v>
                </c:pt>
                <c:pt idx="114">
                  <c:v>4.45</c:v>
                </c:pt>
                <c:pt idx="115">
                  <c:v>5.34</c:v>
                </c:pt>
                <c:pt idx="116">
                  <c:v>6.04</c:v>
                </c:pt>
                <c:pt idx="117">
                  <c:v>7.29</c:v>
                </c:pt>
                <c:pt idx="118">
                  <c:v>6.0449999999999999</c:v>
                </c:pt>
                <c:pt idx="119">
                  <c:v>6.7</c:v>
                </c:pt>
                <c:pt idx="120">
                  <c:v>5.3849999999999998</c:v>
                </c:pt>
                <c:pt idx="121">
                  <c:v>4.4249999999999998</c:v>
                </c:pt>
                <c:pt idx="122">
                  <c:v>6.8650000000000002</c:v>
                </c:pt>
                <c:pt idx="123">
                  <c:v>6.6849999999999996</c:v>
                </c:pt>
                <c:pt idx="124">
                  <c:v>7.2249999999999996</c:v>
                </c:pt>
                <c:pt idx="125">
                  <c:v>6.6550000000000002</c:v>
                </c:pt>
                <c:pt idx="126">
                  <c:v>6.5</c:v>
                </c:pt>
                <c:pt idx="127">
                  <c:v>5.35</c:v>
                </c:pt>
                <c:pt idx="128">
                  <c:v>4.9349999999999996</c:v>
                </c:pt>
                <c:pt idx="129">
                  <c:v>6.4550000000000001</c:v>
                </c:pt>
                <c:pt idx="130">
                  <c:v>7.11</c:v>
                </c:pt>
                <c:pt idx="131">
                  <c:v>5.65</c:v>
                </c:pt>
                <c:pt idx="132">
                  <c:v>7.8550000000000004</c:v>
                </c:pt>
                <c:pt idx="133">
                  <c:v>4.95</c:v>
                </c:pt>
                <c:pt idx="134">
                  <c:v>5.75</c:v>
                </c:pt>
                <c:pt idx="135">
                  <c:v>7.0549999999999997</c:v>
                </c:pt>
                <c:pt idx="136">
                  <c:v>5.43</c:v>
                </c:pt>
                <c:pt idx="137">
                  <c:v>7.4</c:v>
                </c:pt>
                <c:pt idx="138">
                  <c:v>6.72</c:v>
                </c:pt>
                <c:pt idx="139">
                  <c:v>6.47</c:v>
                </c:pt>
                <c:pt idx="140">
                  <c:v>7.35</c:v>
                </c:pt>
                <c:pt idx="141">
                  <c:v>6.55</c:v>
                </c:pt>
                <c:pt idx="142">
                  <c:v>7.1449999999999996</c:v>
                </c:pt>
                <c:pt idx="143">
                  <c:v>6.1749999999999998</c:v>
                </c:pt>
                <c:pt idx="144">
                  <c:v>6.51</c:v>
                </c:pt>
                <c:pt idx="145">
                  <c:v>6.82</c:v>
                </c:pt>
                <c:pt idx="146">
                  <c:v>0.81758838114662591</c:v>
                </c:pt>
                <c:pt idx="147">
                  <c:v>0.87403874447366325</c:v>
                </c:pt>
                <c:pt idx="148">
                  <c:v>0.927058084855655</c:v>
                </c:pt>
                <c:pt idx="149">
                  <c:v>0.97720502380583985</c:v>
                </c:pt>
                <c:pt idx="150">
                  <c:v>1.0249012754438884</c:v>
                </c:pt>
                <c:pt idx="151">
                  <c:v>1.0704744696916626</c:v>
                </c:pt>
                <c:pt idx="152">
                  <c:v>1.1283791670955126</c:v>
                </c:pt>
                <c:pt idx="153">
                  <c:v>1.1834540545406396</c:v>
                </c:pt>
                <c:pt idx="154">
                  <c:v>1.2360774464742066</c:v>
                </c:pt>
                <c:pt idx="155">
                  <c:v>1.2988619621707653</c:v>
                </c:pt>
                <c:pt idx="156">
                  <c:v>1.358748446131949</c:v>
                </c:pt>
                <c:pt idx="157">
                  <c:v>1.4161046158239445</c:v>
                </c:pt>
                <c:pt idx="158">
                  <c:v>1.4820047957642228</c:v>
                </c:pt>
                <c:pt idx="159">
                  <c:v>1.5553633450087505</c:v>
                </c:pt>
                <c:pt idx="160">
                  <c:v>1.6254144257159351</c:v>
                </c:pt>
                <c:pt idx="161">
                  <c:v>1.7019459345914885</c:v>
                </c:pt>
                <c:pt idx="162">
                  <c:v>1.7841241161527712</c:v>
                </c:pt>
                <c:pt idx="163">
                  <c:v>1.8626802622574059</c:v>
                </c:pt>
                <c:pt idx="164">
                  <c:v>1.9380548642824151</c:v>
                </c:pt>
                <c:pt idx="165">
                  <c:v>2.018506017616128</c:v>
                </c:pt>
                <c:pt idx="166">
                  <c:v>2.0958712816717329</c:v>
                </c:pt>
                <c:pt idx="167">
                  <c:v>2.1778010249190536</c:v>
                </c:pt>
                <c:pt idx="168">
                  <c:v>2.2567583341910251</c:v>
                </c:pt>
                <c:pt idx="169">
                  <c:v>2.3398568422792878</c:v>
                </c:pt>
                <c:pt idx="170">
                  <c:v>2.4201036973199614</c:v>
                </c:pt>
                <c:pt idx="171">
                  <c:v>0.85563586777479039</c:v>
                </c:pt>
                <c:pt idx="172">
                  <c:v>0.85563586777479039</c:v>
                </c:pt>
                <c:pt idx="173">
                  <c:v>0.87403874447366325</c:v>
                </c:pt>
                <c:pt idx="174">
                  <c:v>0.89206205807638561</c:v>
                </c:pt>
                <c:pt idx="175">
                  <c:v>0.927058084855655</c:v>
                </c:pt>
                <c:pt idx="176">
                  <c:v>0.96078024018658548</c:v>
                </c:pt>
                <c:pt idx="177">
                  <c:v>0.99335826727810106</c:v>
                </c:pt>
                <c:pt idx="178">
                  <c:v>1.0555020614111881</c:v>
                </c:pt>
                <c:pt idx="179">
                  <c:v>1.1141851534268368</c:v>
                </c:pt>
                <c:pt idx="180">
                  <c:v>1.1834540545406396</c:v>
                </c:pt>
                <c:pt idx="181">
                  <c:v>1.2488868813069398</c:v>
                </c:pt>
                <c:pt idx="182">
                  <c:v>1.3231418571003069</c:v>
                </c:pt>
                <c:pt idx="183">
                  <c:v>1.3934454799959426</c:v>
                </c:pt>
                <c:pt idx="184">
                  <c:v>1.4712264360219254</c:v>
                </c:pt>
                <c:pt idx="185">
                  <c:v>1.5450968080927583</c:v>
                </c:pt>
                <c:pt idx="186">
                  <c:v>1.6254144257159351</c:v>
                </c:pt>
                <c:pt idx="187">
                  <c:v>1.6925687506432689</c:v>
                </c:pt>
                <c:pt idx="188">
                  <c:v>1.7751810818109595</c:v>
                </c:pt>
                <c:pt idx="189">
                  <c:v>1.8455123359562136</c:v>
                </c:pt>
                <c:pt idx="190">
                  <c:v>1.921560480373171</c:v>
                </c:pt>
                <c:pt idx="191">
                  <c:v>1.9867165345562021</c:v>
                </c:pt>
                <c:pt idx="192">
                  <c:v>2.0575523046193545</c:v>
                </c:pt>
                <c:pt idx="193">
                  <c:v>2.1260292528114064</c:v>
                </c:pt>
                <c:pt idx="194">
                  <c:v>2.1850968611841584</c:v>
                </c:pt>
                <c:pt idx="195">
                  <c:v>2.2496949104983708</c:v>
                </c:pt>
                <c:pt idx="196">
                  <c:v>2.3124891541124435</c:v>
                </c:pt>
                <c:pt idx="197">
                  <c:v>2.3736227555054099</c:v>
                </c:pt>
                <c:pt idx="198">
                  <c:v>1.4</c:v>
                </c:pt>
                <c:pt idx="199">
                  <c:v>1.5</c:v>
                </c:pt>
                <c:pt idx="200">
                  <c:v>1.6</c:v>
                </c:pt>
                <c:pt idx="201">
                  <c:v>1.7</c:v>
                </c:pt>
                <c:pt idx="202">
                  <c:v>1.8</c:v>
                </c:pt>
                <c:pt idx="203">
                  <c:v>1.9</c:v>
                </c:pt>
                <c:pt idx="204">
                  <c:v>2</c:v>
                </c:pt>
                <c:pt idx="205">
                  <c:v>2.1</c:v>
                </c:pt>
                <c:pt idx="206">
                  <c:v>2.2000000000000002</c:v>
                </c:pt>
                <c:pt idx="207">
                  <c:v>2.2999999999999998</c:v>
                </c:pt>
                <c:pt idx="208">
                  <c:v>2.2999999999999998</c:v>
                </c:pt>
                <c:pt idx="209">
                  <c:v>2.4</c:v>
                </c:pt>
                <c:pt idx="210">
                  <c:v>2.5</c:v>
                </c:pt>
                <c:pt idx="211">
                  <c:v>2.5</c:v>
                </c:pt>
                <c:pt idx="212">
                  <c:v>2.6</c:v>
                </c:pt>
                <c:pt idx="213">
                  <c:v>2.8</c:v>
                </c:pt>
                <c:pt idx="214">
                  <c:v>3</c:v>
                </c:pt>
                <c:pt idx="215">
                  <c:v>3.1</c:v>
                </c:pt>
                <c:pt idx="216">
                  <c:v>3.2</c:v>
                </c:pt>
                <c:pt idx="217">
                  <c:v>3.3</c:v>
                </c:pt>
                <c:pt idx="218">
                  <c:v>3.4</c:v>
                </c:pt>
                <c:pt idx="219">
                  <c:v>3.5</c:v>
                </c:pt>
                <c:pt idx="220">
                  <c:v>3.7</c:v>
                </c:pt>
                <c:pt idx="221">
                  <c:v>3.8</c:v>
                </c:pt>
                <c:pt idx="222">
                  <c:v>3.9</c:v>
                </c:pt>
                <c:pt idx="223">
                  <c:v>4</c:v>
                </c:pt>
                <c:pt idx="224">
                  <c:v>4.2</c:v>
                </c:pt>
                <c:pt idx="225">
                  <c:v>4.3</c:v>
                </c:pt>
                <c:pt idx="226">
                  <c:v>4.4000000000000004</c:v>
                </c:pt>
                <c:pt idx="227">
                  <c:v>4.5</c:v>
                </c:pt>
                <c:pt idx="228">
                  <c:v>4.5999999999999996</c:v>
                </c:pt>
                <c:pt idx="229">
                  <c:v>4.7</c:v>
                </c:pt>
                <c:pt idx="230">
                  <c:v>4.7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830656"/>
        <c:axId val="428831232"/>
      </c:scatterChart>
      <c:valAx>
        <c:axId val="42883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BHD (cm)</a:t>
                </a:r>
              </a:p>
            </c:rich>
          </c:tx>
          <c:layout>
            <c:manualLayout>
              <c:xMode val="edge"/>
              <c:yMode val="edge"/>
              <c:x val="0.46588300893400225"/>
              <c:y val="0.8486183893638148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831232"/>
        <c:crosses val="autoZero"/>
        <c:crossBetween val="midCat"/>
      </c:valAx>
      <c:valAx>
        <c:axId val="42883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KronenR (m)</a:t>
                </a:r>
              </a:p>
            </c:rich>
          </c:tx>
          <c:layout>
            <c:manualLayout>
              <c:xMode val="edge"/>
              <c:yMode val="edge"/>
              <c:x val="1.9162283143815004E-2"/>
              <c:y val="0.3574056702092415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8306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9282680444820756"/>
          <c:y val="0.93312810448718231"/>
          <c:w val="0.25988846513799096"/>
          <c:h val="5.457919101717480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KrR-BHD alle GFI mit Solitären</a:t>
            </a:r>
          </a:p>
        </c:rich>
      </c:tx>
      <c:layout>
        <c:manualLayout>
          <c:xMode val="edge"/>
          <c:yMode val="edge"/>
          <c:x val="0.284689385604812"/>
          <c:y val="2.9685538978406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98060794763856"/>
          <c:y val="0.17625788768429038"/>
          <c:w val="0.83838611438705224"/>
          <c:h val="0.58072335626508309"/>
        </c:manualLayout>
      </c:layout>
      <c:scatterChart>
        <c:scatterStyle val="lineMarker"/>
        <c:varyColors val="0"/>
        <c:ser>
          <c:idx val="0"/>
          <c:order val="0"/>
          <c:tx>
            <c:v>alle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6725963593300108"/>
                  <c:y val="-0.1591648252323079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5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xVal>
            <c:numRef>
              <c:f>('##KrR_alleFI'!$E$3:$E$233,'##KrR_alleFI'!$E$284:$E$293)</c:f>
              <c:numCache>
                <c:formatCode>0.0</c:formatCode>
                <c:ptCount val="241"/>
                <c:pt idx="0">
                  <c:v>9.1999999999999993</c:v>
                </c:pt>
                <c:pt idx="1">
                  <c:v>18</c:v>
                </c:pt>
                <c:pt idx="2">
                  <c:v>21.8</c:v>
                </c:pt>
                <c:pt idx="3">
                  <c:v>6.7</c:v>
                </c:pt>
                <c:pt idx="4">
                  <c:v>8.9</c:v>
                </c:pt>
                <c:pt idx="5">
                  <c:v>19.8</c:v>
                </c:pt>
                <c:pt idx="6">
                  <c:v>10.4</c:v>
                </c:pt>
                <c:pt idx="7">
                  <c:v>9.6999999999999993</c:v>
                </c:pt>
                <c:pt idx="8">
                  <c:v>11.2</c:v>
                </c:pt>
                <c:pt idx="9">
                  <c:v>26.7</c:v>
                </c:pt>
                <c:pt idx="10">
                  <c:v>36.700000000000003</c:v>
                </c:pt>
                <c:pt idx="11">
                  <c:v>31.2</c:v>
                </c:pt>
                <c:pt idx="12">
                  <c:v>30.4</c:v>
                </c:pt>
                <c:pt idx="13">
                  <c:v>33.6</c:v>
                </c:pt>
                <c:pt idx="14">
                  <c:v>37.5</c:v>
                </c:pt>
                <c:pt idx="15">
                  <c:v>37.4</c:v>
                </c:pt>
                <c:pt idx="16">
                  <c:v>52.3</c:v>
                </c:pt>
                <c:pt idx="17">
                  <c:v>38.4</c:v>
                </c:pt>
                <c:pt idx="18">
                  <c:v>42.6</c:v>
                </c:pt>
                <c:pt idx="19">
                  <c:v>38.6</c:v>
                </c:pt>
                <c:pt idx="20">
                  <c:v>47.2</c:v>
                </c:pt>
                <c:pt idx="21">
                  <c:v>65.900000000000006</c:v>
                </c:pt>
                <c:pt idx="22">
                  <c:v>29.2</c:v>
                </c:pt>
                <c:pt idx="23">
                  <c:v>41.1</c:v>
                </c:pt>
                <c:pt idx="24">
                  <c:v>62.6</c:v>
                </c:pt>
                <c:pt idx="25">
                  <c:v>47.2</c:v>
                </c:pt>
                <c:pt idx="26">
                  <c:v>44.2</c:v>
                </c:pt>
                <c:pt idx="27">
                  <c:v>36.1</c:v>
                </c:pt>
                <c:pt idx="28">
                  <c:v>55.2</c:v>
                </c:pt>
                <c:pt idx="29">
                  <c:v>56.8</c:v>
                </c:pt>
                <c:pt idx="30">
                  <c:v>45.7</c:v>
                </c:pt>
                <c:pt idx="31">
                  <c:v>40.6</c:v>
                </c:pt>
                <c:pt idx="32">
                  <c:v>35.4</c:v>
                </c:pt>
                <c:pt idx="33">
                  <c:v>31.7</c:v>
                </c:pt>
                <c:pt idx="34">
                  <c:v>40.1</c:v>
                </c:pt>
                <c:pt idx="35">
                  <c:v>52.2</c:v>
                </c:pt>
                <c:pt idx="36">
                  <c:v>54.3</c:v>
                </c:pt>
                <c:pt idx="37">
                  <c:v>37.1</c:v>
                </c:pt>
                <c:pt idx="38">
                  <c:v>34.799999999999997</c:v>
                </c:pt>
                <c:pt idx="39">
                  <c:v>46.6</c:v>
                </c:pt>
                <c:pt idx="40">
                  <c:v>41.4</c:v>
                </c:pt>
                <c:pt idx="41">
                  <c:v>45.1</c:v>
                </c:pt>
                <c:pt idx="42">
                  <c:v>61.1</c:v>
                </c:pt>
                <c:pt idx="43">
                  <c:v>52.3</c:v>
                </c:pt>
                <c:pt idx="44">
                  <c:v>42.8</c:v>
                </c:pt>
                <c:pt idx="45">
                  <c:v>44.8</c:v>
                </c:pt>
                <c:pt idx="46">
                  <c:v>46.9</c:v>
                </c:pt>
                <c:pt idx="47">
                  <c:v>54.3</c:v>
                </c:pt>
                <c:pt idx="48">
                  <c:v>38.1</c:v>
                </c:pt>
                <c:pt idx="49">
                  <c:v>48</c:v>
                </c:pt>
                <c:pt idx="50">
                  <c:v>46.5</c:v>
                </c:pt>
                <c:pt idx="51">
                  <c:v>48.8</c:v>
                </c:pt>
                <c:pt idx="52">
                  <c:v>37.4</c:v>
                </c:pt>
                <c:pt idx="53">
                  <c:v>60</c:v>
                </c:pt>
                <c:pt idx="54">
                  <c:v>41.8</c:v>
                </c:pt>
                <c:pt idx="55">
                  <c:v>44.8</c:v>
                </c:pt>
                <c:pt idx="56">
                  <c:v>51.9</c:v>
                </c:pt>
                <c:pt idx="57">
                  <c:v>50</c:v>
                </c:pt>
                <c:pt idx="58">
                  <c:v>44.3</c:v>
                </c:pt>
                <c:pt idx="59">
                  <c:v>47.9</c:v>
                </c:pt>
                <c:pt idx="60">
                  <c:v>40.700000000000003</c:v>
                </c:pt>
                <c:pt idx="61">
                  <c:v>35.6</c:v>
                </c:pt>
                <c:pt idx="62">
                  <c:v>57</c:v>
                </c:pt>
                <c:pt idx="63">
                  <c:v>60.7</c:v>
                </c:pt>
                <c:pt idx="64">
                  <c:v>46.7</c:v>
                </c:pt>
                <c:pt idx="65">
                  <c:v>72.8</c:v>
                </c:pt>
                <c:pt idx="66">
                  <c:v>52.8</c:v>
                </c:pt>
                <c:pt idx="67">
                  <c:v>48.7</c:v>
                </c:pt>
                <c:pt idx="68">
                  <c:v>49.3</c:v>
                </c:pt>
                <c:pt idx="69">
                  <c:v>47.4</c:v>
                </c:pt>
                <c:pt idx="70">
                  <c:v>42.4</c:v>
                </c:pt>
                <c:pt idx="71">
                  <c:v>52.6</c:v>
                </c:pt>
                <c:pt idx="72">
                  <c:v>59.2</c:v>
                </c:pt>
                <c:pt idx="73">
                  <c:v>60.3</c:v>
                </c:pt>
                <c:pt idx="74">
                  <c:v>47</c:v>
                </c:pt>
                <c:pt idx="75">
                  <c:v>53.5</c:v>
                </c:pt>
                <c:pt idx="76">
                  <c:v>63.1</c:v>
                </c:pt>
                <c:pt idx="77">
                  <c:v>35</c:v>
                </c:pt>
                <c:pt idx="78">
                  <c:v>60.2</c:v>
                </c:pt>
                <c:pt idx="79">
                  <c:v>52.2</c:v>
                </c:pt>
                <c:pt idx="80">
                  <c:v>56.2</c:v>
                </c:pt>
                <c:pt idx="81">
                  <c:v>52.9</c:v>
                </c:pt>
                <c:pt idx="82">
                  <c:v>72.5</c:v>
                </c:pt>
                <c:pt idx="83">
                  <c:v>58.7</c:v>
                </c:pt>
                <c:pt idx="84">
                  <c:v>59.3</c:v>
                </c:pt>
                <c:pt idx="85">
                  <c:v>48.2</c:v>
                </c:pt>
                <c:pt idx="86">
                  <c:v>51.2</c:v>
                </c:pt>
                <c:pt idx="87">
                  <c:v>52.9</c:v>
                </c:pt>
                <c:pt idx="88">
                  <c:v>42.1</c:v>
                </c:pt>
                <c:pt idx="89">
                  <c:v>44.8</c:v>
                </c:pt>
                <c:pt idx="90">
                  <c:v>62.7</c:v>
                </c:pt>
                <c:pt idx="91">
                  <c:v>46</c:v>
                </c:pt>
                <c:pt idx="92">
                  <c:v>57.6</c:v>
                </c:pt>
                <c:pt idx="93">
                  <c:v>70.599999999999994</c:v>
                </c:pt>
                <c:pt idx="94">
                  <c:v>55.8</c:v>
                </c:pt>
                <c:pt idx="95">
                  <c:v>64.099999999999994</c:v>
                </c:pt>
                <c:pt idx="96">
                  <c:v>67.5</c:v>
                </c:pt>
                <c:pt idx="97">
                  <c:v>59.5</c:v>
                </c:pt>
                <c:pt idx="98">
                  <c:v>85.1</c:v>
                </c:pt>
                <c:pt idx="99">
                  <c:v>57</c:v>
                </c:pt>
                <c:pt idx="100">
                  <c:v>63.4</c:v>
                </c:pt>
                <c:pt idx="101">
                  <c:v>74</c:v>
                </c:pt>
                <c:pt idx="102">
                  <c:v>58.3</c:v>
                </c:pt>
                <c:pt idx="103">
                  <c:v>67.7</c:v>
                </c:pt>
                <c:pt idx="104">
                  <c:v>80.900000000000006</c:v>
                </c:pt>
                <c:pt idx="105">
                  <c:v>72.5</c:v>
                </c:pt>
                <c:pt idx="106">
                  <c:v>76.599999999999994</c:v>
                </c:pt>
                <c:pt idx="107">
                  <c:v>63.4</c:v>
                </c:pt>
                <c:pt idx="108">
                  <c:v>75.599999999999994</c:v>
                </c:pt>
                <c:pt idx="109">
                  <c:v>43.4</c:v>
                </c:pt>
                <c:pt idx="110">
                  <c:v>42.5</c:v>
                </c:pt>
                <c:pt idx="111">
                  <c:v>57</c:v>
                </c:pt>
                <c:pt idx="112">
                  <c:v>49.3</c:v>
                </c:pt>
                <c:pt idx="113">
                  <c:v>54.3</c:v>
                </c:pt>
                <c:pt idx="114">
                  <c:v>54.5</c:v>
                </c:pt>
                <c:pt idx="115">
                  <c:v>71.099999999999994</c:v>
                </c:pt>
                <c:pt idx="116">
                  <c:v>71.8</c:v>
                </c:pt>
                <c:pt idx="117">
                  <c:v>78.599999999999994</c:v>
                </c:pt>
                <c:pt idx="118">
                  <c:v>70.099999999999994</c:v>
                </c:pt>
                <c:pt idx="119">
                  <c:v>84.8</c:v>
                </c:pt>
                <c:pt idx="120">
                  <c:v>69.7</c:v>
                </c:pt>
                <c:pt idx="121">
                  <c:v>60.3</c:v>
                </c:pt>
                <c:pt idx="122">
                  <c:v>90.5</c:v>
                </c:pt>
                <c:pt idx="123">
                  <c:v>94.6</c:v>
                </c:pt>
                <c:pt idx="124">
                  <c:v>70.599999999999994</c:v>
                </c:pt>
                <c:pt idx="125">
                  <c:v>83.3</c:v>
                </c:pt>
                <c:pt idx="126">
                  <c:v>90.2</c:v>
                </c:pt>
                <c:pt idx="127">
                  <c:v>79.599999999999994</c:v>
                </c:pt>
                <c:pt idx="128">
                  <c:v>69.400000000000006</c:v>
                </c:pt>
                <c:pt idx="129">
                  <c:v>74</c:v>
                </c:pt>
                <c:pt idx="130">
                  <c:v>103.2</c:v>
                </c:pt>
                <c:pt idx="131">
                  <c:v>77.3</c:v>
                </c:pt>
                <c:pt idx="132">
                  <c:v>74.7</c:v>
                </c:pt>
                <c:pt idx="133">
                  <c:v>67.2</c:v>
                </c:pt>
                <c:pt idx="134">
                  <c:v>83.4</c:v>
                </c:pt>
                <c:pt idx="135">
                  <c:v>90.8</c:v>
                </c:pt>
                <c:pt idx="136">
                  <c:v>63.5</c:v>
                </c:pt>
                <c:pt idx="137">
                  <c:v>81.5</c:v>
                </c:pt>
                <c:pt idx="138">
                  <c:v>92.6</c:v>
                </c:pt>
                <c:pt idx="139">
                  <c:v>82.7</c:v>
                </c:pt>
                <c:pt idx="140">
                  <c:v>93.4</c:v>
                </c:pt>
                <c:pt idx="141">
                  <c:v>78.3</c:v>
                </c:pt>
                <c:pt idx="142">
                  <c:v>86.2</c:v>
                </c:pt>
                <c:pt idx="143">
                  <c:v>101.5</c:v>
                </c:pt>
                <c:pt idx="144">
                  <c:v>84.3</c:v>
                </c:pt>
                <c:pt idx="145">
                  <c:v>97.9</c:v>
                </c:pt>
                <c:pt idx="146" formatCode="General">
                  <c:v>8</c:v>
                </c:pt>
                <c:pt idx="147" formatCode="General">
                  <c:v>9</c:v>
                </c:pt>
                <c:pt idx="148" formatCode="General">
                  <c:v>10</c:v>
                </c:pt>
                <c:pt idx="149" formatCode="General">
                  <c:v>11</c:v>
                </c:pt>
                <c:pt idx="150" formatCode="General">
                  <c:v>12</c:v>
                </c:pt>
                <c:pt idx="151" formatCode="General">
                  <c:v>13</c:v>
                </c:pt>
                <c:pt idx="152" formatCode="General">
                  <c:v>14</c:v>
                </c:pt>
                <c:pt idx="153" formatCode="General">
                  <c:v>15</c:v>
                </c:pt>
                <c:pt idx="154" formatCode="General">
                  <c:v>16</c:v>
                </c:pt>
                <c:pt idx="155" formatCode="General">
                  <c:v>17</c:v>
                </c:pt>
                <c:pt idx="156" formatCode="General">
                  <c:v>18</c:v>
                </c:pt>
                <c:pt idx="157" formatCode="General">
                  <c:v>19</c:v>
                </c:pt>
                <c:pt idx="158" formatCode="General">
                  <c:v>20</c:v>
                </c:pt>
                <c:pt idx="159" formatCode="General">
                  <c:v>21</c:v>
                </c:pt>
                <c:pt idx="160" formatCode="General">
                  <c:v>22</c:v>
                </c:pt>
                <c:pt idx="161" formatCode="General">
                  <c:v>23</c:v>
                </c:pt>
                <c:pt idx="162" formatCode="General">
                  <c:v>24</c:v>
                </c:pt>
                <c:pt idx="163" formatCode="General">
                  <c:v>25</c:v>
                </c:pt>
                <c:pt idx="164" formatCode="General">
                  <c:v>26</c:v>
                </c:pt>
                <c:pt idx="165" formatCode="General">
                  <c:v>27</c:v>
                </c:pt>
                <c:pt idx="166" formatCode="General">
                  <c:v>28</c:v>
                </c:pt>
                <c:pt idx="167" formatCode="General">
                  <c:v>29</c:v>
                </c:pt>
                <c:pt idx="168" formatCode="General">
                  <c:v>30</c:v>
                </c:pt>
                <c:pt idx="169" formatCode="General">
                  <c:v>31</c:v>
                </c:pt>
                <c:pt idx="170" formatCode="General">
                  <c:v>32</c:v>
                </c:pt>
                <c:pt idx="171" formatCode="General">
                  <c:v>4</c:v>
                </c:pt>
                <c:pt idx="172" formatCode="General">
                  <c:v>5</c:v>
                </c:pt>
                <c:pt idx="173" formatCode="General">
                  <c:v>6</c:v>
                </c:pt>
                <c:pt idx="174" formatCode="General">
                  <c:v>7</c:v>
                </c:pt>
                <c:pt idx="175" formatCode="General">
                  <c:v>8</c:v>
                </c:pt>
                <c:pt idx="176" formatCode="General">
                  <c:v>9</c:v>
                </c:pt>
                <c:pt idx="177" formatCode="General">
                  <c:v>10</c:v>
                </c:pt>
                <c:pt idx="178" formatCode="General">
                  <c:v>11</c:v>
                </c:pt>
                <c:pt idx="179" formatCode="General">
                  <c:v>12</c:v>
                </c:pt>
                <c:pt idx="180" formatCode="General">
                  <c:v>13</c:v>
                </c:pt>
                <c:pt idx="181" formatCode="General">
                  <c:v>14</c:v>
                </c:pt>
                <c:pt idx="182" formatCode="General">
                  <c:v>15</c:v>
                </c:pt>
                <c:pt idx="183" formatCode="General">
                  <c:v>16</c:v>
                </c:pt>
                <c:pt idx="184" formatCode="General">
                  <c:v>17</c:v>
                </c:pt>
                <c:pt idx="185" formatCode="General">
                  <c:v>18</c:v>
                </c:pt>
                <c:pt idx="186" formatCode="General">
                  <c:v>19</c:v>
                </c:pt>
                <c:pt idx="187" formatCode="General">
                  <c:v>20</c:v>
                </c:pt>
                <c:pt idx="188" formatCode="General">
                  <c:v>21</c:v>
                </c:pt>
                <c:pt idx="189" formatCode="General">
                  <c:v>22</c:v>
                </c:pt>
                <c:pt idx="190" formatCode="General">
                  <c:v>23</c:v>
                </c:pt>
                <c:pt idx="191" formatCode="General">
                  <c:v>24</c:v>
                </c:pt>
                <c:pt idx="192" formatCode="General">
                  <c:v>25</c:v>
                </c:pt>
                <c:pt idx="193" formatCode="General">
                  <c:v>26</c:v>
                </c:pt>
                <c:pt idx="194" formatCode="General">
                  <c:v>27</c:v>
                </c:pt>
                <c:pt idx="195" formatCode="General">
                  <c:v>28</c:v>
                </c:pt>
                <c:pt idx="196" formatCode="General">
                  <c:v>29</c:v>
                </c:pt>
                <c:pt idx="197" formatCode="General">
                  <c:v>30</c:v>
                </c:pt>
                <c:pt idx="198" formatCode="General">
                  <c:v>24</c:v>
                </c:pt>
                <c:pt idx="199" formatCode="General">
                  <c:v>26</c:v>
                </c:pt>
                <c:pt idx="200" formatCode="General">
                  <c:v>28</c:v>
                </c:pt>
                <c:pt idx="201" formatCode="General">
                  <c:v>30</c:v>
                </c:pt>
                <c:pt idx="202" formatCode="General">
                  <c:v>32</c:v>
                </c:pt>
                <c:pt idx="203" formatCode="General">
                  <c:v>34</c:v>
                </c:pt>
                <c:pt idx="204" formatCode="General">
                  <c:v>36</c:v>
                </c:pt>
                <c:pt idx="205" formatCode="General">
                  <c:v>38</c:v>
                </c:pt>
                <c:pt idx="206" formatCode="General">
                  <c:v>40</c:v>
                </c:pt>
                <c:pt idx="207" formatCode="General">
                  <c:v>42</c:v>
                </c:pt>
                <c:pt idx="208" formatCode="General">
                  <c:v>44</c:v>
                </c:pt>
                <c:pt idx="209" formatCode="General">
                  <c:v>46</c:v>
                </c:pt>
                <c:pt idx="210" formatCode="General">
                  <c:v>48</c:v>
                </c:pt>
                <c:pt idx="211" formatCode="General">
                  <c:v>50</c:v>
                </c:pt>
                <c:pt idx="212" formatCode="General">
                  <c:v>52</c:v>
                </c:pt>
                <c:pt idx="213" formatCode="General">
                  <c:v>36</c:v>
                </c:pt>
                <c:pt idx="214" formatCode="General">
                  <c:v>38</c:v>
                </c:pt>
                <c:pt idx="215" formatCode="General">
                  <c:v>40</c:v>
                </c:pt>
                <c:pt idx="216" formatCode="General">
                  <c:v>42</c:v>
                </c:pt>
                <c:pt idx="217" formatCode="General">
                  <c:v>44</c:v>
                </c:pt>
                <c:pt idx="218" formatCode="General">
                  <c:v>46</c:v>
                </c:pt>
                <c:pt idx="219" formatCode="General">
                  <c:v>48</c:v>
                </c:pt>
                <c:pt idx="220" formatCode="General">
                  <c:v>50</c:v>
                </c:pt>
                <c:pt idx="221" formatCode="General">
                  <c:v>52</c:v>
                </c:pt>
                <c:pt idx="222" formatCode="General">
                  <c:v>54</c:v>
                </c:pt>
                <c:pt idx="223" formatCode="General">
                  <c:v>56</c:v>
                </c:pt>
                <c:pt idx="224" formatCode="General">
                  <c:v>58</c:v>
                </c:pt>
                <c:pt idx="225" formatCode="General">
                  <c:v>60</c:v>
                </c:pt>
                <c:pt idx="226" formatCode="General">
                  <c:v>62</c:v>
                </c:pt>
                <c:pt idx="227" formatCode="General">
                  <c:v>64</c:v>
                </c:pt>
                <c:pt idx="228" formatCode="General">
                  <c:v>66</c:v>
                </c:pt>
                <c:pt idx="229" formatCode="General">
                  <c:v>68</c:v>
                </c:pt>
                <c:pt idx="230" formatCode="General">
                  <c:v>70</c:v>
                </c:pt>
                <c:pt idx="231" formatCode="0.00">
                  <c:v>109.81691073340778</c:v>
                </c:pt>
                <c:pt idx="232" formatCode="0.00">
                  <c:v>165.52114081557116</c:v>
                </c:pt>
                <c:pt idx="233" formatCode="0.00">
                  <c:v>105.04226244065093</c:v>
                </c:pt>
                <c:pt idx="234" formatCode="0.00">
                  <c:v>97.08451528605616</c:v>
                </c:pt>
                <c:pt idx="235" formatCode="0.00">
                  <c:v>98.676064716975105</c:v>
                </c:pt>
                <c:pt idx="236" formatCode="0.00">
                  <c:v>132.09860276627313</c:v>
                </c:pt>
                <c:pt idx="237" formatCode="0.00">
                  <c:v>162.33804195373324</c:v>
                </c:pt>
                <c:pt idx="238" formatCode="0.00">
                  <c:v>171.88733853924697</c:v>
                </c:pt>
                <c:pt idx="239" formatCode="0.00">
                  <c:v>216.45072260497767</c:v>
                </c:pt>
                <c:pt idx="240" formatCode="0.00">
                  <c:v>197.35212943395021</c:v>
                </c:pt>
              </c:numCache>
            </c:numRef>
          </c:xVal>
          <c:yVal>
            <c:numRef>
              <c:f>('##KrR_alleFI'!$N$3:$N$233,'##KrR_alleFI'!$N$284:$N$293)</c:f>
              <c:numCache>
                <c:formatCode>0.00</c:formatCode>
                <c:ptCount val="241"/>
                <c:pt idx="0">
                  <c:v>1.46</c:v>
                </c:pt>
                <c:pt idx="1">
                  <c:v>2.1749999999999998</c:v>
                </c:pt>
                <c:pt idx="2">
                  <c:v>2.645</c:v>
                </c:pt>
                <c:pt idx="3">
                  <c:v>1.25</c:v>
                </c:pt>
                <c:pt idx="4">
                  <c:v>1.25</c:v>
                </c:pt>
                <c:pt idx="5">
                  <c:v>2.4750000000000001</c:v>
                </c:pt>
                <c:pt idx="6">
                  <c:v>1.5249999999999999</c:v>
                </c:pt>
                <c:pt idx="7">
                  <c:v>1.55</c:v>
                </c:pt>
                <c:pt idx="8">
                  <c:v>1.45</c:v>
                </c:pt>
                <c:pt idx="9">
                  <c:v>3.23</c:v>
                </c:pt>
                <c:pt idx="10">
                  <c:v>3.9249999999999998</c:v>
                </c:pt>
                <c:pt idx="11">
                  <c:v>3.31</c:v>
                </c:pt>
                <c:pt idx="12">
                  <c:v>3.2250000000000001</c:v>
                </c:pt>
                <c:pt idx="13">
                  <c:v>3.97</c:v>
                </c:pt>
                <c:pt idx="14">
                  <c:v>3.06</c:v>
                </c:pt>
                <c:pt idx="15">
                  <c:v>3.8650000000000002</c:v>
                </c:pt>
                <c:pt idx="16">
                  <c:v>4.4249999999999998</c:v>
                </c:pt>
                <c:pt idx="17">
                  <c:v>3.395</c:v>
                </c:pt>
                <c:pt idx="18">
                  <c:v>3.75</c:v>
                </c:pt>
                <c:pt idx="19">
                  <c:v>4</c:v>
                </c:pt>
                <c:pt idx="20">
                  <c:v>4.0549999999999997</c:v>
                </c:pt>
                <c:pt idx="21">
                  <c:v>5.0750000000000002</c:v>
                </c:pt>
                <c:pt idx="22">
                  <c:v>2.84</c:v>
                </c:pt>
                <c:pt idx="23">
                  <c:v>4.5449999999999999</c:v>
                </c:pt>
                <c:pt idx="24">
                  <c:v>4.9000000000000004</c:v>
                </c:pt>
                <c:pt idx="25">
                  <c:v>4.0599999999999996</c:v>
                </c:pt>
                <c:pt idx="26">
                  <c:v>4.5</c:v>
                </c:pt>
                <c:pt idx="27">
                  <c:v>3.31</c:v>
                </c:pt>
                <c:pt idx="28">
                  <c:v>3.99</c:v>
                </c:pt>
                <c:pt idx="29">
                  <c:v>5.4749999999999996</c:v>
                </c:pt>
                <c:pt idx="30">
                  <c:v>3.9950000000000001</c:v>
                </c:pt>
                <c:pt idx="31">
                  <c:v>4.37</c:v>
                </c:pt>
                <c:pt idx="32">
                  <c:v>3.41</c:v>
                </c:pt>
                <c:pt idx="33">
                  <c:v>3.01</c:v>
                </c:pt>
                <c:pt idx="34">
                  <c:v>3.35</c:v>
                </c:pt>
                <c:pt idx="35">
                  <c:v>3.7</c:v>
                </c:pt>
                <c:pt idx="36">
                  <c:v>3.72</c:v>
                </c:pt>
                <c:pt idx="37">
                  <c:v>4.0949999999999998</c:v>
                </c:pt>
                <c:pt idx="38">
                  <c:v>3.7250000000000001</c:v>
                </c:pt>
                <c:pt idx="39">
                  <c:v>4.53</c:v>
                </c:pt>
                <c:pt idx="40">
                  <c:v>3.85</c:v>
                </c:pt>
                <c:pt idx="41">
                  <c:v>4.1150000000000002</c:v>
                </c:pt>
                <c:pt idx="42">
                  <c:v>4.9800000000000004</c:v>
                </c:pt>
                <c:pt idx="43">
                  <c:v>5.1550000000000002</c:v>
                </c:pt>
                <c:pt idx="44">
                  <c:v>3.9550000000000001</c:v>
                </c:pt>
                <c:pt idx="45">
                  <c:v>4.75</c:v>
                </c:pt>
                <c:pt idx="46">
                  <c:v>4.1150000000000002</c:v>
                </c:pt>
                <c:pt idx="47">
                  <c:v>4.2649999999999997</c:v>
                </c:pt>
                <c:pt idx="48">
                  <c:v>3.4849999999999999</c:v>
                </c:pt>
                <c:pt idx="49">
                  <c:v>4.3499999999999996</c:v>
                </c:pt>
                <c:pt idx="50">
                  <c:v>3.4</c:v>
                </c:pt>
                <c:pt idx="51">
                  <c:v>4.7750000000000004</c:v>
                </c:pt>
                <c:pt idx="52">
                  <c:v>3.28</c:v>
                </c:pt>
                <c:pt idx="53">
                  <c:v>5.36</c:v>
                </c:pt>
                <c:pt idx="54">
                  <c:v>3.48</c:v>
                </c:pt>
                <c:pt idx="55">
                  <c:v>3.35</c:v>
                </c:pt>
                <c:pt idx="56">
                  <c:v>4.2699999999999996</c:v>
                </c:pt>
                <c:pt idx="57">
                  <c:v>5.31</c:v>
                </c:pt>
                <c:pt idx="58">
                  <c:v>4.8099999999999996</c:v>
                </c:pt>
                <c:pt idx="59">
                  <c:v>4.1100000000000003</c:v>
                </c:pt>
                <c:pt idx="60">
                  <c:v>3.35</c:v>
                </c:pt>
                <c:pt idx="61">
                  <c:v>3.7850000000000001</c:v>
                </c:pt>
                <c:pt idx="62">
                  <c:v>4.665</c:v>
                </c:pt>
                <c:pt idx="63">
                  <c:v>5.625</c:v>
                </c:pt>
                <c:pt idx="64">
                  <c:v>4.4050000000000002</c:v>
                </c:pt>
                <c:pt idx="65">
                  <c:v>5.08</c:v>
                </c:pt>
                <c:pt idx="66">
                  <c:v>4.74</c:v>
                </c:pt>
                <c:pt idx="67">
                  <c:v>4.3899999999999997</c:v>
                </c:pt>
                <c:pt idx="68">
                  <c:v>4.55</c:v>
                </c:pt>
                <c:pt idx="69">
                  <c:v>4.72</c:v>
                </c:pt>
                <c:pt idx="70">
                  <c:v>3.87</c:v>
                </c:pt>
                <c:pt idx="71">
                  <c:v>5.9550000000000001</c:v>
                </c:pt>
                <c:pt idx="72">
                  <c:v>4.24</c:v>
                </c:pt>
                <c:pt idx="73">
                  <c:v>5.8</c:v>
                </c:pt>
                <c:pt idx="74">
                  <c:v>4.6399999999999997</c:v>
                </c:pt>
                <c:pt idx="75">
                  <c:v>4.9850000000000003</c:v>
                </c:pt>
                <c:pt idx="76">
                  <c:v>5.07</c:v>
                </c:pt>
                <c:pt idx="77">
                  <c:v>3.01</c:v>
                </c:pt>
                <c:pt idx="78">
                  <c:v>5.35</c:v>
                </c:pt>
                <c:pt idx="79">
                  <c:v>5.15</c:v>
                </c:pt>
                <c:pt idx="80">
                  <c:v>5.44</c:v>
                </c:pt>
                <c:pt idx="81">
                  <c:v>4.4249999999999998</c:v>
                </c:pt>
                <c:pt idx="82">
                  <c:v>5.86</c:v>
                </c:pt>
                <c:pt idx="83">
                  <c:v>4.5149999999999997</c:v>
                </c:pt>
                <c:pt idx="84">
                  <c:v>4.55</c:v>
                </c:pt>
                <c:pt idx="85">
                  <c:v>4.415</c:v>
                </c:pt>
                <c:pt idx="86">
                  <c:v>5.0949999999999998</c:v>
                </c:pt>
                <c:pt idx="87">
                  <c:v>4.4349999999999996</c:v>
                </c:pt>
                <c:pt idx="88">
                  <c:v>3.57</c:v>
                </c:pt>
                <c:pt idx="89">
                  <c:v>4.32</c:v>
                </c:pt>
                <c:pt idx="90">
                  <c:v>5.8049999999999997</c:v>
                </c:pt>
                <c:pt idx="91">
                  <c:v>4.32</c:v>
                </c:pt>
                <c:pt idx="92">
                  <c:v>4.3</c:v>
                </c:pt>
                <c:pt idx="93">
                  <c:v>6.32</c:v>
                </c:pt>
                <c:pt idx="94">
                  <c:v>5.21</c:v>
                </c:pt>
                <c:pt idx="95">
                  <c:v>4.67</c:v>
                </c:pt>
                <c:pt idx="96">
                  <c:v>4.7699999999999996</c:v>
                </c:pt>
                <c:pt idx="97">
                  <c:v>5.35</c:v>
                </c:pt>
                <c:pt idx="98">
                  <c:v>5.9</c:v>
                </c:pt>
                <c:pt idx="99">
                  <c:v>6.38</c:v>
                </c:pt>
                <c:pt idx="100">
                  <c:v>6.07</c:v>
                </c:pt>
                <c:pt idx="101">
                  <c:v>5.7949999999999999</c:v>
                </c:pt>
                <c:pt idx="102">
                  <c:v>5.9249999999999998</c:v>
                </c:pt>
                <c:pt idx="103">
                  <c:v>5.28</c:v>
                </c:pt>
                <c:pt idx="104">
                  <c:v>6.625</c:v>
                </c:pt>
                <c:pt idx="105">
                  <c:v>6.6150000000000002</c:v>
                </c:pt>
                <c:pt idx="106">
                  <c:v>5.18</c:v>
                </c:pt>
                <c:pt idx="107">
                  <c:v>4.7300000000000004</c:v>
                </c:pt>
                <c:pt idx="108">
                  <c:v>6.56</c:v>
                </c:pt>
                <c:pt idx="109">
                  <c:v>4.1500000000000004</c:v>
                </c:pt>
                <c:pt idx="110">
                  <c:v>5.2149999999999999</c:v>
                </c:pt>
                <c:pt idx="111">
                  <c:v>5.7</c:v>
                </c:pt>
                <c:pt idx="112">
                  <c:v>4.9550000000000001</c:v>
                </c:pt>
                <c:pt idx="113">
                  <c:v>5.99</c:v>
                </c:pt>
                <c:pt idx="114">
                  <c:v>4.45</c:v>
                </c:pt>
                <c:pt idx="115">
                  <c:v>5.34</c:v>
                </c:pt>
                <c:pt idx="116">
                  <c:v>6.04</c:v>
                </c:pt>
                <c:pt idx="117">
                  <c:v>7.29</c:v>
                </c:pt>
                <c:pt idx="118">
                  <c:v>6.0449999999999999</c:v>
                </c:pt>
                <c:pt idx="119">
                  <c:v>6.7</c:v>
                </c:pt>
                <c:pt idx="120">
                  <c:v>5.3849999999999998</c:v>
                </c:pt>
                <c:pt idx="121">
                  <c:v>4.4249999999999998</c:v>
                </c:pt>
                <c:pt idx="122">
                  <c:v>6.8650000000000002</c:v>
                </c:pt>
                <c:pt idx="123">
                  <c:v>6.6849999999999996</c:v>
                </c:pt>
                <c:pt idx="124">
                  <c:v>7.2249999999999996</c:v>
                </c:pt>
                <c:pt idx="125">
                  <c:v>6.6550000000000002</c:v>
                </c:pt>
                <c:pt idx="126">
                  <c:v>6.5</c:v>
                </c:pt>
                <c:pt idx="127">
                  <c:v>5.35</c:v>
                </c:pt>
                <c:pt idx="128">
                  <c:v>4.9349999999999996</c:v>
                </c:pt>
                <c:pt idx="129">
                  <c:v>6.4550000000000001</c:v>
                </c:pt>
                <c:pt idx="130">
                  <c:v>7.11</c:v>
                </c:pt>
                <c:pt idx="131">
                  <c:v>5.65</c:v>
                </c:pt>
                <c:pt idx="132">
                  <c:v>7.8550000000000004</c:v>
                </c:pt>
                <c:pt idx="133">
                  <c:v>4.95</c:v>
                </c:pt>
                <c:pt idx="134">
                  <c:v>5.75</c:v>
                </c:pt>
                <c:pt idx="135">
                  <c:v>7.0549999999999997</c:v>
                </c:pt>
                <c:pt idx="136">
                  <c:v>5.43</c:v>
                </c:pt>
                <c:pt idx="137">
                  <c:v>7.4</c:v>
                </c:pt>
                <c:pt idx="138">
                  <c:v>6.72</c:v>
                </c:pt>
                <c:pt idx="139">
                  <c:v>6.47</c:v>
                </c:pt>
                <c:pt idx="140">
                  <c:v>7.35</c:v>
                </c:pt>
                <c:pt idx="141">
                  <c:v>6.55</c:v>
                </c:pt>
                <c:pt idx="142">
                  <c:v>7.1449999999999996</c:v>
                </c:pt>
                <c:pt idx="143">
                  <c:v>6.1749999999999998</c:v>
                </c:pt>
                <c:pt idx="144">
                  <c:v>6.51</c:v>
                </c:pt>
                <c:pt idx="145">
                  <c:v>6.82</c:v>
                </c:pt>
                <c:pt idx="146">
                  <c:v>0.81758838114662591</c:v>
                </c:pt>
                <c:pt idx="147">
                  <c:v>0.87403874447366325</c:v>
                </c:pt>
                <c:pt idx="148">
                  <c:v>0.927058084855655</c:v>
                </c:pt>
                <c:pt idx="149">
                  <c:v>0.97720502380583985</c:v>
                </c:pt>
                <c:pt idx="150">
                  <c:v>1.0249012754438884</c:v>
                </c:pt>
                <c:pt idx="151">
                  <c:v>1.0704744696916626</c:v>
                </c:pt>
                <c:pt idx="152">
                  <c:v>1.1283791670955126</c:v>
                </c:pt>
                <c:pt idx="153">
                  <c:v>1.1834540545406396</c:v>
                </c:pt>
                <c:pt idx="154">
                  <c:v>1.2360774464742066</c:v>
                </c:pt>
                <c:pt idx="155">
                  <c:v>1.2988619621707653</c:v>
                </c:pt>
                <c:pt idx="156">
                  <c:v>1.358748446131949</c:v>
                </c:pt>
                <c:pt idx="157">
                  <c:v>1.4161046158239445</c:v>
                </c:pt>
                <c:pt idx="158">
                  <c:v>1.4820047957642228</c:v>
                </c:pt>
                <c:pt idx="159">
                  <c:v>1.5553633450087505</c:v>
                </c:pt>
                <c:pt idx="160">
                  <c:v>1.6254144257159351</c:v>
                </c:pt>
                <c:pt idx="161">
                  <c:v>1.7019459345914885</c:v>
                </c:pt>
                <c:pt idx="162">
                  <c:v>1.7841241161527712</c:v>
                </c:pt>
                <c:pt idx="163">
                  <c:v>1.8626802622574059</c:v>
                </c:pt>
                <c:pt idx="164">
                  <c:v>1.9380548642824151</c:v>
                </c:pt>
                <c:pt idx="165">
                  <c:v>2.018506017616128</c:v>
                </c:pt>
                <c:pt idx="166">
                  <c:v>2.0958712816717329</c:v>
                </c:pt>
                <c:pt idx="167">
                  <c:v>2.1778010249190536</c:v>
                </c:pt>
                <c:pt idx="168">
                  <c:v>2.2567583341910251</c:v>
                </c:pt>
                <c:pt idx="169">
                  <c:v>2.3398568422792878</c:v>
                </c:pt>
                <c:pt idx="170">
                  <c:v>2.4201036973199614</c:v>
                </c:pt>
                <c:pt idx="171">
                  <c:v>0.85563586777479039</c:v>
                </c:pt>
                <c:pt idx="172">
                  <c:v>0.85563586777479039</c:v>
                </c:pt>
                <c:pt idx="173">
                  <c:v>0.87403874447366325</c:v>
                </c:pt>
                <c:pt idx="174">
                  <c:v>0.89206205807638561</c:v>
                </c:pt>
                <c:pt idx="175">
                  <c:v>0.927058084855655</c:v>
                </c:pt>
                <c:pt idx="176">
                  <c:v>0.96078024018658548</c:v>
                </c:pt>
                <c:pt idx="177">
                  <c:v>0.99335826727810106</c:v>
                </c:pt>
                <c:pt idx="178">
                  <c:v>1.0555020614111881</c:v>
                </c:pt>
                <c:pt idx="179">
                  <c:v>1.1141851534268368</c:v>
                </c:pt>
                <c:pt idx="180">
                  <c:v>1.1834540545406396</c:v>
                </c:pt>
                <c:pt idx="181">
                  <c:v>1.2488868813069398</c:v>
                </c:pt>
                <c:pt idx="182">
                  <c:v>1.3231418571003069</c:v>
                </c:pt>
                <c:pt idx="183">
                  <c:v>1.3934454799959426</c:v>
                </c:pt>
                <c:pt idx="184">
                  <c:v>1.4712264360219254</c:v>
                </c:pt>
                <c:pt idx="185">
                  <c:v>1.5450968080927583</c:v>
                </c:pt>
                <c:pt idx="186">
                  <c:v>1.6254144257159351</c:v>
                </c:pt>
                <c:pt idx="187">
                  <c:v>1.6925687506432689</c:v>
                </c:pt>
                <c:pt idx="188">
                  <c:v>1.7751810818109595</c:v>
                </c:pt>
                <c:pt idx="189">
                  <c:v>1.8455123359562136</c:v>
                </c:pt>
                <c:pt idx="190">
                  <c:v>1.921560480373171</c:v>
                </c:pt>
                <c:pt idx="191">
                  <c:v>1.9867165345562021</c:v>
                </c:pt>
                <c:pt idx="192">
                  <c:v>2.0575523046193545</c:v>
                </c:pt>
                <c:pt idx="193">
                  <c:v>2.1260292528114064</c:v>
                </c:pt>
                <c:pt idx="194">
                  <c:v>2.1850968611841584</c:v>
                </c:pt>
                <c:pt idx="195">
                  <c:v>2.2496949104983708</c:v>
                </c:pt>
                <c:pt idx="196">
                  <c:v>2.3124891541124435</c:v>
                </c:pt>
                <c:pt idx="197">
                  <c:v>2.3736227555054099</c:v>
                </c:pt>
                <c:pt idx="198">
                  <c:v>1.4</c:v>
                </c:pt>
                <c:pt idx="199">
                  <c:v>1.5</c:v>
                </c:pt>
                <c:pt idx="200">
                  <c:v>1.6</c:v>
                </c:pt>
                <c:pt idx="201">
                  <c:v>1.7</c:v>
                </c:pt>
                <c:pt idx="202">
                  <c:v>1.8</c:v>
                </c:pt>
                <c:pt idx="203">
                  <c:v>1.9</c:v>
                </c:pt>
                <c:pt idx="204">
                  <c:v>2</c:v>
                </c:pt>
                <c:pt idx="205">
                  <c:v>2.1</c:v>
                </c:pt>
                <c:pt idx="206">
                  <c:v>2.2000000000000002</c:v>
                </c:pt>
                <c:pt idx="207">
                  <c:v>2.2999999999999998</c:v>
                </c:pt>
                <c:pt idx="208">
                  <c:v>2.2999999999999998</c:v>
                </c:pt>
                <c:pt idx="209">
                  <c:v>2.4</c:v>
                </c:pt>
                <c:pt idx="210">
                  <c:v>2.5</c:v>
                </c:pt>
                <c:pt idx="211">
                  <c:v>2.5</c:v>
                </c:pt>
                <c:pt idx="212">
                  <c:v>2.6</c:v>
                </c:pt>
                <c:pt idx="213">
                  <c:v>2.8</c:v>
                </c:pt>
                <c:pt idx="214">
                  <c:v>3</c:v>
                </c:pt>
                <c:pt idx="215">
                  <c:v>3.1</c:v>
                </c:pt>
                <c:pt idx="216">
                  <c:v>3.2</c:v>
                </c:pt>
                <c:pt idx="217">
                  <c:v>3.3</c:v>
                </c:pt>
                <c:pt idx="218">
                  <c:v>3.4</c:v>
                </c:pt>
                <c:pt idx="219">
                  <c:v>3.5</c:v>
                </c:pt>
                <c:pt idx="220">
                  <c:v>3.7</c:v>
                </c:pt>
                <c:pt idx="221">
                  <c:v>3.8</c:v>
                </c:pt>
                <c:pt idx="222">
                  <c:v>3.9</c:v>
                </c:pt>
                <c:pt idx="223">
                  <c:v>4</c:v>
                </c:pt>
                <c:pt idx="224">
                  <c:v>4.2</c:v>
                </c:pt>
                <c:pt idx="225">
                  <c:v>4.3</c:v>
                </c:pt>
                <c:pt idx="226">
                  <c:v>4.4000000000000004</c:v>
                </c:pt>
                <c:pt idx="227">
                  <c:v>4.5</c:v>
                </c:pt>
                <c:pt idx="228">
                  <c:v>4.5999999999999996</c:v>
                </c:pt>
                <c:pt idx="229">
                  <c:v>4.7</c:v>
                </c:pt>
                <c:pt idx="230">
                  <c:v>4.7</c:v>
                </c:pt>
                <c:pt idx="231">
                  <c:v>6</c:v>
                </c:pt>
                <c:pt idx="232">
                  <c:v>8</c:v>
                </c:pt>
                <c:pt idx="233">
                  <c:v>4</c:v>
                </c:pt>
                <c:pt idx="234">
                  <c:v>5</c:v>
                </c:pt>
                <c:pt idx="235">
                  <c:v>8</c:v>
                </c:pt>
                <c:pt idx="236">
                  <c:v>7.5</c:v>
                </c:pt>
                <c:pt idx="237">
                  <c:v>8</c:v>
                </c:pt>
                <c:pt idx="238">
                  <c:v>9.5</c:v>
                </c:pt>
                <c:pt idx="239">
                  <c:v>12.5</c:v>
                </c:pt>
                <c:pt idx="240">
                  <c:v>7.5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xVal>
            <c:numRef>
              <c:f>'##KrR_alleFI'!$AO$48:$AO$49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xVal>
          <c:yVal>
            <c:numRef>
              <c:f>'##KrR_alleFI'!$AP$48:$AP$49</c:f>
              <c:numCache>
                <c:formatCode>General</c:formatCode>
                <c:ptCount val="2"/>
                <c:pt idx="0">
                  <c:v>0.33567000000000002</c:v>
                </c:pt>
                <c:pt idx="1">
                  <c:v>13.10167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832960"/>
        <c:axId val="428833536"/>
      </c:scatterChart>
      <c:valAx>
        <c:axId val="4288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BHD (cm)</a:t>
                </a:r>
              </a:p>
            </c:rich>
          </c:tx>
          <c:layout>
            <c:manualLayout>
              <c:xMode val="edge"/>
              <c:yMode val="edge"/>
              <c:x val="0.47166758377746393"/>
              <c:y val="0.8404718223261425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833536"/>
        <c:crosses val="autoZero"/>
        <c:crossBetween val="midCat"/>
      </c:valAx>
      <c:valAx>
        <c:axId val="428833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KronenR (m)</a:t>
                </a:r>
              </a:p>
            </c:rich>
          </c:tx>
          <c:layout>
            <c:manualLayout>
              <c:xMode val="edge"/>
              <c:yMode val="edge"/>
              <c:x val="1.9300975295241489E-2"/>
              <c:y val="0.3488050829962799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8329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294182384291571"/>
          <c:y val="0.92952843926136297"/>
          <c:w val="0.39325737164054536"/>
          <c:h val="5.75157317706631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Solitäre GFI</a:t>
            </a:r>
          </a:p>
        </c:rich>
      </c:tx>
      <c:layout>
        <c:manualLayout>
          <c:xMode val="edge"/>
          <c:yMode val="edge"/>
          <c:x val="0.41357226175939998"/>
          <c:y val="2.79728856165390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60794915481366"/>
          <c:y val="0.17657884045440289"/>
          <c:w val="0.84070426980599344"/>
          <c:h val="0.57868907119215207"/>
        </c:manualLayout>
      </c:layout>
      <c:scatterChart>
        <c:scatterStyle val="lineMarker"/>
        <c:varyColors val="0"/>
        <c:ser>
          <c:idx val="0"/>
          <c:order val="0"/>
          <c:tx>
            <c:v>SolitäreLässig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('##KrR_alleFI (2)'!$E$3:$E$102,'##KrR_alleFI (2)'!$E$103:$E$148)</c:f>
              <c:numCache>
                <c:formatCode>0.0</c:formatCode>
                <c:ptCount val="146"/>
                <c:pt idx="0">
                  <c:v>9.1999999999999993</c:v>
                </c:pt>
                <c:pt idx="1">
                  <c:v>18</c:v>
                </c:pt>
                <c:pt idx="2">
                  <c:v>21.8</c:v>
                </c:pt>
                <c:pt idx="3">
                  <c:v>6.7</c:v>
                </c:pt>
                <c:pt idx="4">
                  <c:v>8.9</c:v>
                </c:pt>
                <c:pt idx="5">
                  <c:v>19.8</c:v>
                </c:pt>
                <c:pt idx="6">
                  <c:v>10.4</c:v>
                </c:pt>
                <c:pt idx="7">
                  <c:v>9.6999999999999993</c:v>
                </c:pt>
                <c:pt idx="8">
                  <c:v>11.2</c:v>
                </c:pt>
                <c:pt idx="9">
                  <c:v>26.7</c:v>
                </c:pt>
                <c:pt idx="10">
                  <c:v>36.700000000000003</c:v>
                </c:pt>
                <c:pt idx="11">
                  <c:v>31.2</c:v>
                </c:pt>
                <c:pt idx="12">
                  <c:v>30.4</c:v>
                </c:pt>
                <c:pt idx="13">
                  <c:v>33.6</c:v>
                </c:pt>
                <c:pt idx="14">
                  <c:v>37.5</c:v>
                </c:pt>
                <c:pt idx="15">
                  <c:v>37.4</c:v>
                </c:pt>
                <c:pt idx="16">
                  <c:v>52.3</c:v>
                </c:pt>
                <c:pt idx="17">
                  <c:v>38.4</c:v>
                </c:pt>
                <c:pt idx="18">
                  <c:v>42.6</c:v>
                </c:pt>
                <c:pt idx="19">
                  <c:v>38.6</c:v>
                </c:pt>
                <c:pt idx="20">
                  <c:v>47.2</c:v>
                </c:pt>
                <c:pt idx="21">
                  <c:v>65.900000000000006</c:v>
                </c:pt>
                <c:pt idx="22">
                  <c:v>29.2</c:v>
                </c:pt>
                <c:pt idx="23">
                  <c:v>41.1</c:v>
                </c:pt>
                <c:pt idx="24">
                  <c:v>62.6</c:v>
                </c:pt>
                <c:pt idx="25">
                  <c:v>47.2</c:v>
                </c:pt>
                <c:pt idx="26">
                  <c:v>44.2</c:v>
                </c:pt>
                <c:pt idx="27">
                  <c:v>36.1</c:v>
                </c:pt>
                <c:pt idx="28">
                  <c:v>55.2</c:v>
                </c:pt>
                <c:pt idx="29">
                  <c:v>56.8</c:v>
                </c:pt>
                <c:pt idx="30">
                  <c:v>45.7</c:v>
                </c:pt>
                <c:pt idx="31">
                  <c:v>40.6</c:v>
                </c:pt>
                <c:pt idx="32">
                  <c:v>35.4</c:v>
                </c:pt>
                <c:pt idx="33">
                  <c:v>31.7</c:v>
                </c:pt>
                <c:pt idx="34">
                  <c:v>40.1</c:v>
                </c:pt>
                <c:pt idx="35">
                  <c:v>52.2</c:v>
                </c:pt>
                <c:pt idx="36">
                  <c:v>54.3</c:v>
                </c:pt>
                <c:pt idx="37">
                  <c:v>37.1</c:v>
                </c:pt>
                <c:pt idx="38">
                  <c:v>34.799999999999997</c:v>
                </c:pt>
                <c:pt idx="39">
                  <c:v>46.6</c:v>
                </c:pt>
                <c:pt idx="40">
                  <c:v>41.4</c:v>
                </c:pt>
                <c:pt idx="41">
                  <c:v>45.1</c:v>
                </c:pt>
                <c:pt idx="42">
                  <c:v>61.1</c:v>
                </c:pt>
                <c:pt idx="43">
                  <c:v>52.3</c:v>
                </c:pt>
                <c:pt idx="44">
                  <c:v>42.8</c:v>
                </c:pt>
                <c:pt idx="45">
                  <c:v>44.8</c:v>
                </c:pt>
                <c:pt idx="46">
                  <c:v>46.9</c:v>
                </c:pt>
                <c:pt idx="47">
                  <c:v>54.3</c:v>
                </c:pt>
                <c:pt idx="48">
                  <c:v>38.1</c:v>
                </c:pt>
                <c:pt idx="49">
                  <c:v>48</c:v>
                </c:pt>
                <c:pt idx="50">
                  <c:v>46.5</c:v>
                </c:pt>
                <c:pt idx="51">
                  <c:v>48.8</c:v>
                </c:pt>
                <c:pt idx="52">
                  <c:v>37.4</c:v>
                </c:pt>
                <c:pt idx="53">
                  <c:v>60</c:v>
                </c:pt>
                <c:pt idx="54">
                  <c:v>41.8</c:v>
                </c:pt>
                <c:pt idx="55">
                  <c:v>44.8</c:v>
                </c:pt>
                <c:pt idx="56">
                  <c:v>51.9</c:v>
                </c:pt>
                <c:pt idx="57">
                  <c:v>50</c:v>
                </c:pt>
                <c:pt idx="58">
                  <c:v>44.3</c:v>
                </c:pt>
                <c:pt idx="59">
                  <c:v>47.9</c:v>
                </c:pt>
                <c:pt idx="60">
                  <c:v>40.700000000000003</c:v>
                </c:pt>
                <c:pt idx="61">
                  <c:v>35.6</c:v>
                </c:pt>
                <c:pt idx="62">
                  <c:v>57</c:v>
                </c:pt>
                <c:pt idx="63">
                  <c:v>60.7</c:v>
                </c:pt>
                <c:pt idx="64">
                  <c:v>46.7</c:v>
                </c:pt>
                <c:pt idx="65">
                  <c:v>72.8</c:v>
                </c:pt>
                <c:pt idx="66">
                  <c:v>52.8</c:v>
                </c:pt>
                <c:pt idx="67">
                  <c:v>48.7</c:v>
                </c:pt>
                <c:pt idx="68">
                  <c:v>49.3</c:v>
                </c:pt>
                <c:pt idx="69">
                  <c:v>47.4</c:v>
                </c:pt>
                <c:pt idx="70">
                  <c:v>42.4</c:v>
                </c:pt>
                <c:pt idx="71">
                  <c:v>52.6</c:v>
                </c:pt>
                <c:pt idx="72">
                  <c:v>59.2</c:v>
                </c:pt>
                <c:pt idx="73">
                  <c:v>60.3</c:v>
                </c:pt>
                <c:pt idx="74">
                  <c:v>47</c:v>
                </c:pt>
                <c:pt idx="75">
                  <c:v>53.5</c:v>
                </c:pt>
                <c:pt idx="76">
                  <c:v>63.1</c:v>
                </c:pt>
                <c:pt idx="77">
                  <c:v>35</c:v>
                </c:pt>
                <c:pt idx="78">
                  <c:v>60.2</c:v>
                </c:pt>
                <c:pt idx="79">
                  <c:v>52.2</c:v>
                </c:pt>
                <c:pt idx="80">
                  <c:v>56.2</c:v>
                </c:pt>
                <c:pt idx="81">
                  <c:v>52.9</c:v>
                </c:pt>
                <c:pt idx="82">
                  <c:v>72.5</c:v>
                </c:pt>
                <c:pt idx="83">
                  <c:v>58.7</c:v>
                </c:pt>
                <c:pt idx="84">
                  <c:v>59.3</c:v>
                </c:pt>
                <c:pt idx="85">
                  <c:v>48.2</c:v>
                </c:pt>
                <c:pt idx="86">
                  <c:v>51.2</c:v>
                </c:pt>
                <c:pt idx="87">
                  <c:v>52.9</c:v>
                </c:pt>
                <c:pt idx="88">
                  <c:v>42.1</c:v>
                </c:pt>
                <c:pt idx="89">
                  <c:v>44.8</c:v>
                </c:pt>
                <c:pt idx="90">
                  <c:v>62.7</c:v>
                </c:pt>
                <c:pt idx="91">
                  <c:v>46</c:v>
                </c:pt>
                <c:pt idx="92">
                  <c:v>57.6</c:v>
                </c:pt>
                <c:pt idx="93">
                  <c:v>70.599999999999994</c:v>
                </c:pt>
                <c:pt idx="94">
                  <c:v>55.8</c:v>
                </c:pt>
                <c:pt idx="95">
                  <c:v>64.099999999999994</c:v>
                </c:pt>
                <c:pt idx="96">
                  <c:v>67.5</c:v>
                </c:pt>
                <c:pt idx="97">
                  <c:v>59.5</c:v>
                </c:pt>
                <c:pt idx="98">
                  <c:v>85.1</c:v>
                </c:pt>
                <c:pt idx="99">
                  <c:v>57</c:v>
                </c:pt>
                <c:pt idx="100">
                  <c:v>63.4</c:v>
                </c:pt>
                <c:pt idx="101">
                  <c:v>74</c:v>
                </c:pt>
                <c:pt idx="102">
                  <c:v>58.3</c:v>
                </c:pt>
                <c:pt idx="103">
                  <c:v>67.7</c:v>
                </c:pt>
                <c:pt idx="104">
                  <c:v>80.900000000000006</c:v>
                </c:pt>
                <c:pt idx="105">
                  <c:v>72.5</c:v>
                </c:pt>
                <c:pt idx="106">
                  <c:v>76.599999999999994</c:v>
                </c:pt>
                <c:pt idx="107">
                  <c:v>63.4</c:v>
                </c:pt>
                <c:pt idx="108">
                  <c:v>75.599999999999994</c:v>
                </c:pt>
                <c:pt idx="109">
                  <c:v>43.4</c:v>
                </c:pt>
                <c:pt idx="110">
                  <c:v>42.5</c:v>
                </c:pt>
                <c:pt idx="111">
                  <c:v>57</c:v>
                </c:pt>
                <c:pt idx="112">
                  <c:v>49.3</c:v>
                </c:pt>
                <c:pt idx="113">
                  <c:v>54.3</c:v>
                </c:pt>
                <c:pt idx="114">
                  <c:v>54.5</c:v>
                </c:pt>
                <c:pt idx="115">
                  <c:v>71.099999999999994</c:v>
                </c:pt>
                <c:pt idx="116">
                  <c:v>71.8</c:v>
                </c:pt>
                <c:pt idx="117">
                  <c:v>78.599999999999994</c:v>
                </c:pt>
                <c:pt idx="118">
                  <c:v>70.099999999999994</c:v>
                </c:pt>
                <c:pt idx="119">
                  <c:v>84.8</c:v>
                </c:pt>
                <c:pt idx="120">
                  <c:v>69.7</c:v>
                </c:pt>
                <c:pt idx="121">
                  <c:v>60.3</c:v>
                </c:pt>
                <c:pt idx="122">
                  <c:v>90.5</c:v>
                </c:pt>
                <c:pt idx="123">
                  <c:v>94.6</c:v>
                </c:pt>
                <c:pt idx="124">
                  <c:v>70.599999999999994</c:v>
                </c:pt>
                <c:pt idx="125">
                  <c:v>83.3</c:v>
                </c:pt>
                <c:pt idx="126">
                  <c:v>90.2</c:v>
                </c:pt>
                <c:pt idx="127">
                  <c:v>79.599999999999994</c:v>
                </c:pt>
                <c:pt idx="128">
                  <c:v>69.400000000000006</c:v>
                </c:pt>
                <c:pt idx="129">
                  <c:v>74</c:v>
                </c:pt>
                <c:pt idx="130">
                  <c:v>103.2</c:v>
                </c:pt>
                <c:pt idx="131">
                  <c:v>77.3</c:v>
                </c:pt>
                <c:pt idx="132">
                  <c:v>74.7</c:v>
                </c:pt>
                <c:pt idx="133">
                  <c:v>67.2</c:v>
                </c:pt>
                <c:pt idx="134">
                  <c:v>83.4</c:v>
                </c:pt>
                <c:pt idx="135">
                  <c:v>90.8</c:v>
                </c:pt>
                <c:pt idx="136">
                  <c:v>63.5</c:v>
                </c:pt>
                <c:pt idx="137">
                  <c:v>81.5</c:v>
                </c:pt>
                <c:pt idx="138">
                  <c:v>92.6</c:v>
                </c:pt>
                <c:pt idx="139">
                  <c:v>82.7</c:v>
                </c:pt>
                <c:pt idx="140">
                  <c:v>93.4</c:v>
                </c:pt>
                <c:pt idx="141">
                  <c:v>78.3</c:v>
                </c:pt>
                <c:pt idx="142">
                  <c:v>86.2</c:v>
                </c:pt>
                <c:pt idx="143">
                  <c:v>101.5</c:v>
                </c:pt>
                <c:pt idx="144">
                  <c:v>84.3</c:v>
                </c:pt>
                <c:pt idx="145">
                  <c:v>97.9</c:v>
                </c:pt>
              </c:numCache>
            </c:numRef>
          </c:xVal>
          <c:yVal>
            <c:numRef>
              <c:f>('##KrR_alleFI (2)'!$F$3:$F$102,'##KrR_alleFI (2)'!$F$103:$F$148)</c:f>
              <c:numCache>
                <c:formatCode>0.00</c:formatCode>
                <c:ptCount val="146"/>
                <c:pt idx="0">
                  <c:v>2.92</c:v>
                </c:pt>
                <c:pt idx="1">
                  <c:v>4.3499999999999996</c:v>
                </c:pt>
                <c:pt idx="2">
                  <c:v>5.29</c:v>
                </c:pt>
                <c:pt idx="3">
                  <c:v>2.5</c:v>
                </c:pt>
                <c:pt idx="4">
                  <c:v>2.5</c:v>
                </c:pt>
                <c:pt idx="5">
                  <c:v>4.95</c:v>
                </c:pt>
                <c:pt idx="6">
                  <c:v>3.05</c:v>
                </c:pt>
                <c:pt idx="7">
                  <c:v>3.1</c:v>
                </c:pt>
                <c:pt idx="8">
                  <c:v>2.9</c:v>
                </c:pt>
                <c:pt idx="9">
                  <c:v>6.46</c:v>
                </c:pt>
                <c:pt idx="10">
                  <c:v>7.85</c:v>
                </c:pt>
                <c:pt idx="11">
                  <c:v>6.62</c:v>
                </c:pt>
                <c:pt idx="12">
                  <c:v>6.45</c:v>
                </c:pt>
                <c:pt idx="13">
                  <c:v>7.94</c:v>
                </c:pt>
                <c:pt idx="14">
                  <c:v>6.12</c:v>
                </c:pt>
                <c:pt idx="15">
                  <c:v>7.73</c:v>
                </c:pt>
                <c:pt idx="16">
                  <c:v>8.85</c:v>
                </c:pt>
                <c:pt idx="17">
                  <c:v>6.79</c:v>
                </c:pt>
                <c:pt idx="18">
                  <c:v>7.5</c:v>
                </c:pt>
                <c:pt idx="19">
                  <c:v>8</c:v>
                </c:pt>
                <c:pt idx="20">
                  <c:v>8.11</c:v>
                </c:pt>
                <c:pt idx="21">
                  <c:v>10.15</c:v>
                </c:pt>
                <c:pt idx="22">
                  <c:v>5.68</c:v>
                </c:pt>
                <c:pt idx="23">
                  <c:v>9.09</c:v>
                </c:pt>
                <c:pt idx="24">
                  <c:v>9.8000000000000007</c:v>
                </c:pt>
                <c:pt idx="25">
                  <c:v>8.1199999999999992</c:v>
                </c:pt>
                <c:pt idx="26">
                  <c:v>9</c:v>
                </c:pt>
                <c:pt idx="27">
                  <c:v>6.62</c:v>
                </c:pt>
                <c:pt idx="28">
                  <c:v>7.98</c:v>
                </c:pt>
                <c:pt idx="29">
                  <c:v>10.95</c:v>
                </c:pt>
                <c:pt idx="30">
                  <c:v>7.99</c:v>
                </c:pt>
                <c:pt idx="31">
                  <c:v>8.74</c:v>
                </c:pt>
                <c:pt idx="32">
                  <c:v>6.82</c:v>
                </c:pt>
                <c:pt idx="33">
                  <c:v>6.02</c:v>
                </c:pt>
                <c:pt idx="34">
                  <c:v>6.7</c:v>
                </c:pt>
                <c:pt idx="35">
                  <c:v>7.4</c:v>
                </c:pt>
                <c:pt idx="36">
                  <c:v>7.44</c:v>
                </c:pt>
                <c:pt idx="37">
                  <c:v>8.19</c:v>
                </c:pt>
                <c:pt idx="38">
                  <c:v>7.45</c:v>
                </c:pt>
                <c:pt idx="39">
                  <c:v>9.06</c:v>
                </c:pt>
                <c:pt idx="40">
                  <c:v>7.7</c:v>
                </c:pt>
                <c:pt idx="41">
                  <c:v>8.23</c:v>
                </c:pt>
                <c:pt idx="42">
                  <c:v>9.9600000000000009</c:v>
                </c:pt>
                <c:pt idx="43">
                  <c:v>10.31</c:v>
                </c:pt>
                <c:pt idx="44">
                  <c:v>7.91</c:v>
                </c:pt>
                <c:pt idx="45">
                  <c:v>9.5</c:v>
                </c:pt>
                <c:pt idx="46">
                  <c:v>8.23</c:v>
                </c:pt>
                <c:pt idx="47">
                  <c:v>8.5299999999999994</c:v>
                </c:pt>
                <c:pt idx="48">
                  <c:v>6.97</c:v>
                </c:pt>
                <c:pt idx="49">
                  <c:v>8.6999999999999993</c:v>
                </c:pt>
                <c:pt idx="50">
                  <c:v>6.8</c:v>
                </c:pt>
                <c:pt idx="51">
                  <c:v>9.5500000000000007</c:v>
                </c:pt>
                <c:pt idx="52">
                  <c:v>6.56</c:v>
                </c:pt>
                <c:pt idx="53">
                  <c:v>10.72</c:v>
                </c:pt>
                <c:pt idx="54">
                  <c:v>6.96</c:v>
                </c:pt>
                <c:pt idx="55">
                  <c:v>6.7</c:v>
                </c:pt>
                <c:pt idx="56">
                  <c:v>8.5399999999999991</c:v>
                </c:pt>
                <c:pt idx="57">
                  <c:v>10.62</c:v>
                </c:pt>
                <c:pt idx="58">
                  <c:v>9.6199999999999992</c:v>
                </c:pt>
                <c:pt idx="59">
                  <c:v>8.2200000000000006</c:v>
                </c:pt>
                <c:pt idx="60">
                  <c:v>6.7</c:v>
                </c:pt>
                <c:pt idx="61">
                  <c:v>7.57</c:v>
                </c:pt>
                <c:pt idx="62">
                  <c:v>9.33</c:v>
                </c:pt>
                <c:pt idx="63">
                  <c:v>11.25</c:v>
                </c:pt>
                <c:pt idx="64">
                  <c:v>8.81</c:v>
                </c:pt>
                <c:pt idx="65">
                  <c:v>10.16</c:v>
                </c:pt>
                <c:pt idx="66">
                  <c:v>9.48</c:v>
                </c:pt>
                <c:pt idx="67">
                  <c:v>8.7799999999999994</c:v>
                </c:pt>
                <c:pt idx="68">
                  <c:v>9.1</c:v>
                </c:pt>
                <c:pt idx="69">
                  <c:v>9.44</c:v>
                </c:pt>
                <c:pt idx="70">
                  <c:v>7.74</c:v>
                </c:pt>
                <c:pt idx="71">
                  <c:v>11.91</c:v>
                </c:pt>
                <c:pt idx="72">
                  <c:v>8.48</c:v>
                </c:pt>
                <c:pt idx="73">
                  <c:v>11.6</c:v>
                </c:pt>
                <c:pt idx="74">
                  <c:v>9.2799999999999994</c:v>
                </c:pt>
                <c:pt idx="75">
                  <c:v>9.9700000000000006</c:v>
                </c:pt>
                <c:pt idx="76">
                  <c:v>10.14</c:v>
                </c:pt>
                <c:pt idx="77">
                  <c:v>6.02</c:v>
                </c:pt>
                <c:pt idx="78">
                  <c:v>10.7</c:v>
                </c:pt>
                <c:pt idx="79">
                  <c:v>10.3</c:v>
                </c:pt>
                <c:pt idx="80">
                  <c:v>10.88</c:v>
                </c:pt>
                <c:pt idx="81">
                  <c:v>8.85</c:v>
                </c:pt>
                <c:pt idx="82">
                  <c:v>11.72</c:v>
                </c:pt>
                <c:pt idx="83">
                  <c:v>9.0299999999999994</c:v>
                </c:pt>
                <c:pt idx="84">
                  <c:v>9.1</c:v>
                </c:pt>
                <c:pt idx="85">
                  <c:v>8.83</c:v>
                </c:pt>
                <c:pt idx="86">
                  <c:v>10.19</c:v>
                </c:pt>
                <c:pt idx="87">
                  <c:v>8.8699999999999992</c:v>
                </c:pt>
                <c:pt idx="88">
                  <c:v>7.14</c:v>
                </c:pt>
                <c:pt idx="89">
                  <c:v>8.64</c:v>
                </c:pt>
                <c:pt idx="90">
                  <c:v>11.61</c:v>
                </c:pt>
                <c:pt idx="91">
                  <c:v>8.64</c:v>
                </c:pt>
                <c:pt idx="92">
                  <c:v>8.6</c:v>
                </c:pt>
                <c:pt idx="93">
                  <c:v>12.64</c:v>
                </c:pt>
                <c:pt idx="94">
                  <c:v>10.42</c:v>
                </c:pt>
                <c:pt idx="95">
                  <c:v>9.34</c:v>
                </c:pt>
                <c:pt idx="96">
                  <c:v>9.5399999999999991</c:v>
                </c:pt>
                <c:pt idx="97">
                  <c:v>10.7</c:v>
                </c:pt>
                <c:pt idx="98">
                  <c:v>11.8</c:v>
                </c:pt>
                <c:pt idx="99">
                  <c:v>12.76</c:v>
                </c:pt>
                <c:pt idx="100">
                  <c:v>12.14</c:v>
                </c:pt>
                <c:pt idx="101">
                  <c:v>11.59</c:v>
                </c:pt>
                <c:pt idx="102">
                  <c:v>11.85</c:v>
                </c:pt>
                <c:pt idx="103">
                  <c:v>10.56</c:v>
                </c:pt>
                <c:pt idx="104">
                  <c:v>13.25</c:v>
                </c:pt>
                <c:pt idx="105">
                  <c:v>13.23</c:v>
                </c:pt>
                <c:pt idx="106">
                  <c:v>10.36</c:v>
                </c:pt>
                <c:pt idx="107">
                  <c:v>9.4600000000000009</c:v>
                </c:pt>
                <c:pt idx="108">
                  <c:v>13.12</c:v>
                </c:pt>
                <c:pt idx="109">
                  <c:v>8.3000000000000007</c:v>
                </c:pt>
                <c:pt idx="110">
                  <c:v>10.43</c:v>
                </c:pt>
                <c:pt idx="111">
                  <c:v>11.4</c:v>
                </c:pt>
                <c:pt idx="112">
                  <c:v>9.91</c:v>
                </c:pt>
                <c:pt idx="113">
                  <c:v>11.98</c:v>
                </c:pt>
                <c:pt idx="114">
                  <c:v>8.9</c:v>
                </c:pt>
                <c:pt idx="115">
                  <c:v>10.68</c:v>
                </c:pt>
                <c:pt idx="116">
                  <c:v>12.08</c:v>
                </c:pt>
                <c:pt idx="117">
                  <c:v>14.58</c:v>
                </c:pt>
                <c:pt idx="118">
                  <c:v>12.09</c:v>
                </c:pt>
                <c:pt idx="119">
                  <c:v>13.4</c:v>
                </c:pt>
                <c:pt idx="120">
                  <c:v>10.77</c:v>
                </c:pt>
                <c:pt idx="121">
                  <c:v>8.85</c:v>
                </c:pt>
                <c:pt idx="122">
                  <c:v>13.73</c:v>
                </c:pt>
                <c:pt idx="123">
                  <c:v>13.37</c:v>
                </c:pt>
                <c:pt idx="124">
                  <c:v>14.45</c:v>
                </c:pt>
                <c:pt idx="125">
                  <c:v>13.31</c:v>
                </c:pt>
                <c:pt idx="126">
                  <c:v>13</c:v>
                </c:pt>
                <c:pt idx="127">
                  <c:v>10.7</c:v>
                </c:pt>
                <c:pt idx="128">
                  <c:v>9.8699999999999992</c:v>
                </c:pt>
                <c:pt idx="129">
                  <c:v>12.91</c:v>
                </c:pt>
                <c:pt idx="130">
                  <c:v>14.22</c:v>
                </c:pt>
                <c:pt idx="131">
                  <c:v>11.3</c:v>
                </c:pt>
                <c:pt idx="132">
                  <c:v>15.71</c:v>
                </c:pt>
                <c:pt idx="133">
                  <c:v>9.9</c:v>
                </c:pt>
                <c:pt idx="134">
                  <c:v>11.5</c:v>
                </c:pt>
                <c:pt idx="135">
                  <c:v>14.11</c:v>
                </c:pt>
                <c:pt idx="136">
                  <c:v>10.86</c:v>
                </c:pt>
                <c:pt idx="137">
                  <c:v>14.8</c:v>
                </c:pt>
                <c:pt idx="138">
                  <c:v>13.44</c:v>
                </c:pt>
                <c:pt idx="139">
                  <c:v>12.94</c:v>
                </c:pt>
                <c:pt idx="140">
                  <c:v>14.7</c:v>
                </c:pt>
                <c:pt idx="141">
                  <c:v>13.1</c:v>
                </c:pt>
                <c:pt idx="142">
                  <c:v>14.29</c:v>
                </c:pt>
                <c:pt idx="143">
                  <c:v>12.35</c:v>
                </c:pt>
                <c:pt idx="144">
                  <c:v>13.02</c:v>
                </c:pt>
                <c:pt idx="145">
                  <c:v>13.64</c:v>
                </c:pt>
              </c:numCache>
            </c:numRef>
          </c:yVal>
          <c:smooth val="0"/>
        </c:ser>
        <c:ser>
          <c:idx val="1"/>
          <c:order val="1"/>
          <c:tx>
            <c:v>BeständeBurger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'##KrR_alleFI (2)'!$E$149:$E$233</c:f>
              <c:numCache>
                <c:formatCode>General</c:formatCode>
                <c:ptCount val="85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23</c:v>
                </c:pt>
                <c:pt idx="16">
                  <c:v>24</c:v>
                </c:pt>
                <c:pt idx="17">
                  <c:v>25</c:v>
                </c:pt>
                <c:pt idx="18">
                  <c:v>26</c:v>
                </c:pt>
                <c:pt idx="19">
                  <c:v>27</c:v>
                </c:pt>
                <c:pt idx="20">
                  <c:v>28</c:v>
                </c:pt>
                <c:pt idx="21">
                  <c:v>29</c:v>
                </c:pt>
                <c:pt idx="22">
                  <c:v>30</c:v>
                </c:pt>
                <c:pt idx="23">
                  <c:v>31</c:v>
                </c:pt>
                <c:pt idx="24">
                  <c:v>32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11</c:v>
                </c:pt>
                <c:pt idx="33">
                  <c:v>12</c:v>
                </c:pt>
                <c:pt idx="34">
                  <c:v>13</c:v>
                </c:pt>
                <c:pt idx="35">
                  <c:v>14</c:v>
                </c:pt>
                <c:pt idx="36">
                  <c:v>15</c:v>
                </c:pt>
                <c:pt idx="37">
                  <c:v>16</c:v>
                </c:pt>
                <c:pt idx="38">
                  <c:v>17</c:v>
                </c:pt>
                <c:pt idx="39">
                  <c:v>18</c:v>
                </c:pt>
                <c:pt idx="40">
                  <c:v>19</c:v>
                </c:pt>
                <c:pt idx="41">
                  <c:v>20</c:v>
                </c:pt>
                <c:pt idx="42">
                  <c:v>21</c:v>
                </c:pt>
                <c:pt idx="43">
                  <c:v>22</c:v>
                </c:pt>
                <c:pt idx="44">
                  <c:v>23</c:v>
                </c:pt>
                <c:pt idx="45">
                  <c:v>24</c:v>
                </c:pt>
                <c:pt idx="46">
                  <c:v>25</c:v>
                </c:pt>
                <c:pt idx="47">
                  <c:v>26</c:v>
                </c:pt>
                <c:pt idx="48">
                  <c:v>27</c:v>
                </c:pt>
                <c:pt idx="49">
                  <c:v>28</c:v>
                </c:pt>
                <c:pt idx="50">
                  <c:v>29</c:v>
                </c:pt>
                <c:pt idx="51">
                  <c:v>30</c:v>
                </c:pt>
                <c:pt idx="52">
                  <c:v>24</c:v>
                </c:pt>
                <c:pt idx="53">
                  <c:v>26</c:v>
                </c:pt>
                <c:pt idx="54">
                  <c:v>28</c:v>
                </c:pt>
                <c:pt idx="55">
                  <c:v>30</c:v>
                </c:pt>
                <c:pt idx="56">
                  <c:v>32</c:v>
                </c:pt>
                <c:pt idx="57">
                  <c:v>34</c:v>
                </c:pt>
                <c:pt idx="58">
                  <c:v>36</c:v>
                </c:pt>
                <c:pt idx="59">
                  <c:v>38</c:v>
                </c:pt>
                <c:pt idx="60">
                  <c:v>40</c:v>
                </c:pt>
                <c:pt idx="61">
                  <c:v>42</c:v>
                </c:pt>
                <c:pt idx="62">
                  <c:v>44</c:v>
                </c:pt>
                <c:pt idx="63">
                  <c:v>46</c:v>
                </c:pt>
                <c:pt idx="64">
                  <c:v>48</c:v>
                </c:pt>
                <c:pt idx="65">
                  <c:v>50</c:v>
                </c:pt>
                <c:pt idx="66">
                  <c:v>52</c:v>
                </c:pt>
                <c:pt idx="67">
                  <c:v>36</c:v>
                </c:pt>
                <c:pt idx="68">
                  <c:v>38</c:v>
                </c:pt>
                <c:pt idx="69">
                  <c:v>40</c:v>
                </c:pt>
                <c:pt idx="70">
                  <c:v>42</c:v>
                </c:pt>
                <c:pt idx="71">
                  <c:v>44</c:v>
                </c:pt>
                <c:pt idx="72">
                  <c:v>46</c:v>
                </c:pt>
                <c:pt idx="73">
                  <c:v>48</c:v>
                </c:pt>
                <c:pt idx="74">
                  <c:v>50</c:v>
                </c:pt>
                <c:pt idx="75">
                  <c:v>52</c:v>
                </c:pt>
                <c:pt idx="76">
                  <c:v>54</c:v>
                </c:pt>
                <c:pt idx="77">
                  <c:v>56</c:v>
                </c:pt>
                <c:pt idx="78">
                  <c:v>58</c:v>
                </c:pt>
                <c:pt idx="79">
                  <c:v>60</c:v>
                </c:pt>
                <c:pt idx="80">
                  <c:v>62</c:v>
                </c:pt>
                <c:pt idx="81">
                  <c:v>64</c:v>
                </c:pt>
                <c:pt idx="82">
                  <c:v>66</c:v>
                </c:pt>
                <c:pt idx="83">
                  <c:v>68</c:v>
                </c:pt>
                <c:pt idx="84">
                  <c:v>70</c:v>
                </c:pt>
              </c:numCache>
            </c:numRef>
          </c:xVal>
          <c:yVal>
            <c:numRef>
              <c:f>'##KrR_alleFI (2)'!$F$149:$F$233</c:f>
              <c:numCache>
                <c:formatCode>0.00</c:formatCode>
                <c:ptCount val="85"/>
                <c:pt idx="0">
                  <c:v>1.6351767622932518</c:v>
                </c:pt>
                <c:pt idx="1">
                  <c:v>1.7480774889473265</c:v>
                </c:pt>
                <c:pt idx="2">
                  <c:v>1.85411616971131</c:v>
                </c:pt>
                <c:pt idx="3">
                  <c:v>1.9544100476116797</c:v>
                </c:pt>
                <c:pt idx="4">
                  <c:v>2.0498025508877769</c:v>
                </c:pt>
                <c:pt idx="5">
                  <c:v>2.1409489393833252</c:v>
                </c:pt>
                <c:pt idx="6">
                  <c:v>2.2567583341910251</c:v>
                </c:pt>
                <c:pt idx="7">
                  <c:v>2.3669081090812791</c:v>
                </c:pt>
                <c:pt idx="8">
                  <c:v>2.4721548929484132</c:v>
                </c:pt>
                <c:pt idx="9">
                  <c:v>2.5977239243415307</c:v>
                </c:pt>
                <c:pt idx="10">
                  <c:v>2.717496892263898</c:v>
                </c:pt>
                <c:pt idx="11">
                  <c:v>2.8322092316478891</c:v>
                </c:pt>
                <c:pt idx="12">
                  <c:v>2.9640095915284457</c:v>
                </c:pt>
                <c:pt idx="13">
                  <c:v>3.110726690017501</c:v>
                </c:pt>
                <c:pt idx="14">
                  <c:v>3.2508288514318702</c:v>
                </c:pt>
                <c:pt idx="15">
                  <c:v>3.4038918691829769</c:v>
                </c:pt>
                <c:pt idx="16">
                  <c:v>3.5682482323055424</c:v>
                </c:pt>
                <c:pt idx="17">
                  <c:v>3.7253605245148118</c:v>
                </c:pt>
                <c:pt idx="18">
                  <c:v>3.8761097285648303</c:v>
                </c:pt>
                <c:pt idx="19">
                  <c:v>4.037012035232256</c:v>
                </c:pt>
                <c:pt idx="20">
                  <c:v>4.1917425633434657</c:v>
                </c:pt>
                <c:pt idx="21">
                  <c:v>4.3556020498381072</c:v>
                </c:pt>
                <c:pt idx="22">
                  <c:v>4.5135166683820502</c:v>
                </c:pt>
                <c:pt idx="23">
                  <c:v>4.6797136845585756</c:v>
                </c:pt>
                <c:pt idx="24">
                  <c:v>4.8402073946399229</c:v>
                </c:pt>
                <c:pt idx="25">
                  <c:v>1.7112717355495808</c:v>
                </c:pt>
                <c:pt idx="26">
                  <c:v>1.7112717355495808</c:v>
                </c:pt>
                <c:pt idx="27">
                  <c:v>1.7480774889473265</c:v>
                </c:pt>
                <c:pt idx="28">
                  <c:v>1.7841241161527712</c:v>
                </c:pt>
                <c:pt idx="29">
                  <c:v>1.85411616971131</c:v>
                </c:pt>
                <c:pt idx="30">
                  <c:v>1.921560480373171</c:v>
                </c:pt>
                <c:pt idx="31">
                  <c:v>1.9867165345562021</c:v>
                </c:pt>
                <c:pt idx="32">
                  <c:v>2.1110041228223762</c:v>
                </c:pt>
                <c:pt idx="33">
                  <c:v>2.2283703068536735</c:v>
                </c:pt>
                <c:pt idx="34">
                  <c:v>2.3669081090812791</c:v>
                </c:pt>
                <c:pt idx="35">
                  <c:v>2.4977737626138796</c:v>
                </c:pt>
                <c:pt idx="36">
                  <c:v>2.6462837142006137</c:v>
                </c:pt>
                <c:pt idx="37">
                  <c:v>2.7868909599918852</c:v>
                </c:pt>
                <c:pt idx="38">
                  <c:v>2.9424528720438508</c:v>
                </c:pt>
                <c:pt idx="39">
                  <c:v>3.0901936161855166</c:v>
                </c:pt>
                <c:pt idx="40">
                  <c:v>3.2508288514318702</c:v>
                </c:pt>
                <c:pt idx="41">
                  <c:v>3.3851375012865379</c:v>
                </c:pt>
                <c:pt idx="42">
                  <c:v>3.5503621636219189</c:v>
                </c:pt>
                <c:pt idx="43">
                  <c:v>3.6910246719124271</c:v>
                </c:pt>
                <c:pt idx="44">
                  <c:v>3.8431209607463419</c:v>
                </c:pt>
                <c:pt idx="45">
                  <c:v>3.9734330691124042</c:v>
                </c:pt>
                <c:pt idx="46">
                  <c:v>4.1151046092387089</c:v>
                </c:pt>
                <c:pt idx="47">
                  <c:v>4.2520585056228128</c:v>
                </c:pt>
                <c:pt idx="48">
                  <c:v>4.3701937223683167</c:v>
                </c:pt>
                <c:pt idx="49">
                  <c:v>4.4993898209967416</c:v>
                </c:pt>
                <c:pt idx="50">
                  <c:v>4.624978308224887</c:v>
                </c:pt>
                <c:pt idx="51">
                  <c:v>4.7472455110108198</c:v>
                </c:pt>
                <c:pt idx="52" formatCode="General">
                  <c:v>2.8</c:v>
                </c:pt>
                <c:pt idx="53" formatCode="General">
                  <c:v>3</c:v>
                </c:pt>
                <c:pt idx="54" formatCode="General">
                  <c:v>3.2</c:v>
                </c:pt>
                <c:pt idx="55" formatCode="General">
                  <c:v>3.4</c:v>
                </c:pt>
                <c:pt idx="56" formatCode="General">
                  <c:v>3.6</c:v>
                </c:pt>
                <c:pt idx="57" formatCode="General">
                  <c:v>3.8</c:v>
                </c:pt>
                <c:pt idx="58" formatCode="General">
                  <c:v>4</c:v>
                </c:pt>
                <c:pt idx="59" formatCode="General">
                  <c:v>4.2</c:v>
                </c:pt>
                <c:pt idx="60" formatCode="General">
                  <c:v>4.4000000000000004</c:v>
                </c:pt>
                <c:pt idx="61" formatCode="General">
                  <c:v>4.5999999999999996</c:v>
                </c:pt>
                <c:pt idx="62" formatCode="General">
                  <c:v>4.5999999999999996</c:v>
                </c:pt>
                <c:pt idx="63" formatCode="General">
                  <c:v>4.8</c:v>
                </c:pt>
                <c:pt idx="64" formatCode="General">
                  <c:v>5</c:v>
                </c:pt>
                <c:pt idx="65" formatCode="General">
                  <c:v>5</c:v>
                </c:pt>
                <c:pt idx="66" formatCode="General">
                  <c:v>5.2</c:v>
                </c:pt>
                <c:pt idx="67" formatCode="General">
                  <c:v>5.6</c:v>
                </c:pt>
                <c:pt idx="68" formatCode="General">
                  <c:v>6</c:v>
                </c:pt>
                <c:pt idx="69" formatCode="General">
                  <c:v>6.2</c:v>
                </c:pt>
                <c:pt idx="70" formatCode="General">
                  <c:v>6.4</c:v>
                </c:pt>
                <c:pt idx="71" formatCode="General">
                  <c:v>6.6</c:v>
                </c:pt>
                <c:pt idx="72" formatCode="General">
                  <c:v>6.8</c:v>
                </c:pt>
                <c:pt idx="73" formatCode="General">
                  <c:v>7</c:v>
                </c:pt>
                <c:pt idx="74" formatCode="General">
                  <c:v>7.4</c:v>
                </c:pt>
                <c:pt idx="75" formatCode="General">
                  <c:v>7.6</c:v>
                </c:pt>
                <c:pt idx="76" formatCode="General">
                  <c:v>7.8</c:v>
                </c:pt>
                <c:pt idx="77" formatCode="General">
                  <c:v>8</c:v>
                </c:pt>
                <c:pt idx="78" formatCode="General">
                  <c:v>8.4</c:v>
                </c:pt>
                <c:pt idx="79" formatCode="General">
                  <c:v>8.6</c:v>
                </c:pt>
                <c:pt idx="80" formatCode="General">
                  <c:v>8.8000000000000007</c:v>
                </c:pt>
                <c:pt idx="81" formatCode="General">
                  <c:v>9</c:v>
                </c:pt>
                <c:pt idx="82" formatCode="General">
                  <c:v>9.1999999999999993</c:v>
                </c:pt>
                <c:pt idx="83" formatCode="General">
                  <c:v>9.4</c:v>
                </c:pt>
                <c:pt idx="84" formatCode="General">
                  <c:v>9.4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721280"/>
        <c:axId val="428721856"/>
      </c:scatterChart>
      <c:valAx>
        <c:axId val="42872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BHD (cm)</a:t>
                </a:r>
              </a:p>
            </c:rich>
          </c:tx>
          <c:layout>
            <c:manualLayout>
              <c:xMode val="edge"/>
              <c:yMode val="edge"/>
              <c:x val="0.47346114119450433"/>
              <c:y val="0.8444314845492731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721856"/>
        <c:crosses val="autoZero"/>
        <c:crossBetween val="midCat"/>
      </c:valAx>
      <c:valAx>
        <c:axId val="428721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Kronendurchmesser (m)</a:t>
                </a:r>
              </a:p>
            </c:rich>
          </c:tx>
          <c:layout>
            <c:manualLayout>
              <c:xMode val="edge"/>
              <c:yMode val="edge"/>
              <c:x val="1.8079661716257921E-2"/>
              <c:y val="0.244762749144716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87212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3334376289350542"/>
          <c:y val="0.93009844674992415"/>
          <c:w val="0.39323264232860983"/>
          <c:h val="5.769407658411183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5"/>
  <sheetViews>
    <sheetView zoomScale="93"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Diagramm11"/>
  <sheetViews>
    <sheetView zoomScale="93" workbookViewId="0"/>
  </sheetViews>
  <pageMargins left="0.78740157499999996" right="0.78740157499999996" top="0.984251969" bottom="0.984251969" header="0.4921259845" footer="0.492125984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483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483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295275</xdr:colOff>
      <xdr:row>2</xdr:row>
      <xdr:rowOff>0</xdr:rowOff>
    </xdr:from>
    <xdr:to>
      <xdr:col>22</xdr:col>
      <xdr:colOff>228600</xdr:colOff>
      <xdr:row>28</xdr:row>
      <xdr:rowOff>28575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34</xdr:row>
      <xdr:rowOff>0</xdr:rowOff>
    </xdr:from>
    <xdr:to>
      <xdr:col>23</xdr:col>
      <xdr:colOff>0</xdr:colOff>
      <xdr:row>62</xdr:row>
      <xdr:rowOff>28575</xdr:rowOff>
    </xdr:to>
    <xdr:graphicFrame macro="">
      <xdr:nvGraphicFramePr>
        <xdr:cNvPr id="10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2</xdr:row>
      <xdr:rowOff>85725</xdr:rowOff>
    </xdr:from>
    <xdr:to>
      <xdr:col>26</xdr:col>
      <xdr:colOff>723900</xdr:colOff>
      <xdr:row>36</xdr:row>
      <xdr:rowOff>28575</xdr:rowOff>
    </xdr:to>
    <xdr:graphicFrame macro="">
      <xdr:nvGraphicFramePr>
        <xdr:cNvPr id="205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47625</xdr:colOff>
      <xdr:row>37</xdr:row>
      <xdr:rowOff>47625</xdr:rowOff>
    </xdr:from>
    <xdr:to>
      <xdr:col>26</xdr:col>
      <xdr:colOff>723900</xdr:colOff>
      <xdr:row>68</xdr:row>
      <xdr:rowOff>104775</xdr:rowOff>
    </xdr:to>
    <xdr:graphicFrame macro="">
      <xdr:nvGraphicFramePr>
        <xdr:cNvPr id="205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0</xdr:colOff>
      <xdr:row>2</xdr:row>
      <xdr:rowOff>85725</xdr:rowOff>
    </xdr:from>
    <xdr:to>
      <xdr:col>37</xdr:col>
      <xdr:colOff>333375</xdr:colOff>
      <xdr:row>35</xdr:row>
      <xdr:rowOff>152400</xdr:rowOff>
    </xdr:to>
    <xdr:graphicFrame macro="">
      <xdr:nvGraphicFramePr>
        <xdr:cNvPr id="205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66675</xdr:colOff>
      <xdr:row>37</xdr:row>
      <xdr:rowOff>0</xdr:rowOff>
    </xdr:from>
    <xdr:to>
      <xdr:col>37</xdr:col>
      <xdr:colOff>342900</xdr:colOff>
      <xdr:row>68</xdr:row>
      <xdr:rowOff>114300</xdr:rowOff>
    </xdr:to>
    <xdr:graphicFrame macro="">
      <xdr:nvGraphicFramePr>
        <xdr:cNvPr id="2055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2</xdr:row>
      <xdr:rowOff>85725</xdr:rowOff>
    </xdr:from>
    <xdr:to>
      <xdr:col>26</xdr:col>
      <xdr:colOff>723900</xdr:colOff>
      <xdr:row>36</xdr:row>
      <xdr:rowOff>28575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47625</xdr:colOff>
      <xdr:row>37</xdr:row>
      <xdr:rowOff>47625</xdr:rowOff>
    </xdr:from>
    <xdr:to>
      <xdr:col>26</xdr:col>
      <xdr:colOff>723900</xdr:colOff>
      <xdr:row>68</xdr:row>
      <xdr:rowOff>104775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0</xdr:colOff>
      <xdr:row>2</xdr:row>
      <xdr:rowOff>85725</xdr:rowOff>
    </xdr:from>
    <xdr:to>
      <xdr:col>37</xdr:col>
      <xdr:colOff>333375</xdr:colOff>
      <xdr:row>35</xdr:row>
      <xdr:rowOff>152400</xdr:rowOff>
    </xdr:to>
    <xdr:graphicFrame macro="">
      <xdr:nvGraphicFramePr>
        <xdr:cNvPr id="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66675</xdr:colOff>
      <xdr:row>37</xdr:row>
      <xdr:rowOff>0</xdr:rowOff>
    </xdr:from>
    <xdr:to>
      <xdr:col>37</xdr:col>
      <xdr:colOff>342900</xdr:colOff>
      <xdr:row>68</xdr:row>
      <xdr:rowOff>114300</xdr:rowOff>
    </xdr:to>
    <xdr:graphicFrame macro="">
      <xdr:nvGraphicFramePr>
        <xdr:cNvPr id="5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0</xdr:row>
      <xdr:rowOff>0</xdr:rowOff>
    </xdr:from>
    <xdr:to>
      <xdr:col>36</xdr:col>
      <xdr:colOff>333375</xdr:colOff>
      <xdr:row>0</xdr:row>
      <xdr:rowOff>0</xdr:rowOff>
    </xdr:to>
    <xdr:graphicFrame macro="">
      <xdr:nvGraphicFramePr>
        <xdr:cNvPr id="512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28575</xdr:colOff>
      <xdr:row>1</xdr:row>
      <xdr:rowOff>200025</xdr:rowOff>
    </xdr:from>
    <xdr:to>
      <xdr:col>24</xdr:col>
      <xdr:colOff>752475</xdr:colOff>
      <xdr:row>25</xdr:row>
      <xdr:rowOff>76200</xdr:rowOff>
    </xdr:to>
    <xdr:graphicFrame macro="">
      <xdr:nvGraphicFramePr>
        <xdr:cNvPr id="512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63</xdr:row>
      <xdr:rowOff>0</xdr:rowOff>
    </xdr:from>
    <xdr:to>
      <xdr:col>26</xdr:col>
      <xdr:colOff>752475</xdr:colOff>
      <xdr:row>91</xdr:row>
      <xdr:rowOff>9525</xdr:rowOff>
    </xdr:to>
    <xdr:graphicFrame macro="">
      <xdr:nvGraphicFramePr>
        <xdr:cNvPr id="512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142875</xdr:colOff>
      <xdr:row>5</xdr:row>
      <xdr:rowOff>0</xdr:rowOff>
    </xdr:from>
    <xdr:to>
      <xdr:col>14</xdr:col>
      <xdr:colOff>381000</xdr:colOff>
      <xdr:row>31</xdr:row>
      <xdr:rowOff>123825</xdr:rowOff>
    </xdr:to>
    <xdr:graphicFrame macro="">
      <xdr:nvGraphicFramePr>
        <xdr:cNvPr id="5127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457200</xdr:colOff>
      <xdr:row>34</xdr:row>
      <xdr:rowOff>76200</xdr:rowOff>
    </xdr:from>
    <xdr:to>
      <xdr:col>15</xdr:col>
      <xdr:colOff>114300</xdr:colOff>
      <xdr:row>60</xdr:row>
      <xdr:rowOff>104775</xdr:rowOff>
    </xdr:to>
    <xdr:graphicFrame macro="">
      <xdr:nvGraphicFramePr>
        <xdr:cNvPr id="5128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25"/>
  <sheetViews>
    <sheetView workbookViewId="0">
      <selection activeCell="A24" sqref="A24"/>
    </sheetView>
  </sheetViews>
  <sheetFormatPr baseColWidth="10" defaultRowHeight="12.75"/>
  <cols>
    <col min="1" max="1" width="9.140625" customWidth="1"/>
    <col min="2" max="2" width="8.140625" customWidth="1"/>
    <col min="3" max="4" width="6.85546875" customWidth="1"/>
    <col min="5" max="5" width="8.140625" customWidth="1"/>
    <col min="6" max="8" width="6.5703125" customWidth="1"/>
    <col min="9" max="9" width="8.140625" customWidth="1"/>
    <col min="10" max="11" width="6.85546875" customWidth="1"/>
    <col min="12" max="12" width="8.42578125" customWidth="1"/>
  </cols>
  <sheetData>
    <row r="1" spans="1:12">
      <c r="A1" s="48" t="s">
        <v>57</v>
      </c>
    </row>
    <row r="2" spans="1:12">
      <c r="A2" s="12" t="s">
        <v>94</v>
      </c>
    </row>
    <row r="3" spans="1:12">
      <c r="A3" s="12" t="s">
        <v>54</v>
      </c>
    </row>
    <row r="4" spans="1:12">
      <c r="A4" s="178" t="s">
        <v>423</v>
      </c>
    </row>
    <row r="5" spans="1:12">
      <c r="A5" t="s">
        <v>1</v>
      </c>
    </row>
    <row r="6" spans="1:12">
      <c r="A6" s="339" t="s">
        <v>100</v>
      </c>
      <c r="B6" s="333" t="s">
        <v>101</v>
      </c>
      <c r="C6" s="336" t="s">
        <v>58</v>
      </c>
      <c r="D6" s="338"/>
      <c r="E6" s="333" t="s">
        <v>104</v>
      </c>
      <c r="F6" s="336" t="s">
        <v>59</v>
      </c>
      <c r="G6" s="337"/>
      <c r="H6" s="338"/>
      <c r="I6" s="333" t="s">
        <v>108</v>
      </c>
      <c r="J6" s="340" t="s">
        <v>60</v>
      </c>
      <c r="K6" s="341"/>
      <c r="L6" s="333" t="s">
        <v>111</v>
      </c>
    </row>
    <row r="7" spans="1:12">
      <c r="A7" s="334"/>
      <c r="B7" s="334"/>
      <c r="C7" s="333" t="s">
        <v>102</v>
      </c>
      <c r="D7" s="333" t="s">
        <v>103</v>
      </c>
      <c r="E7" s="334"/>
      <c r="F7" s="333" t="s">
        <v>105</v>
      </c>
      <c r="G7" s="333" t="s">
        <v>106</v>
      </c>
      <c r="H7" s="333" t="s">
        <v>107</v>
      </c>
      <c r="I7" s="334"/>
      <c r="J7" s="342"/>
      <c r="K7" s="343"/>
      <c r="L7" s="334"/>
    </row>
    <row r="8" spans="1:12">
      <c r="A8" s="334"/>
      <c r="B8" s="334"/>
      <c r="C8" s="334"/>
      <c r="D8" s="334"/>
      <c r="E8" s="334"/>
      <c r="F8" s="334"/>
      <c r="G8" s="334"/>
      <c r="H8" s="334"/>
      <c r="I8" s="334"/>
      <c r="J8" s="333" t="s">
        <v>109</v>
      </c>
      <c r="K8" s="333" t="s">
        <v>110</v>
      </c>
      <c r="L8" s="334"/>
    </row>
    <row r="9" spans="1:12" ht="38.25" customHeight="1">
      <c r="A9" s="335"/>
      <c r="B9" s="335"/>
      <c r="C9" s="335"/>
      <c r="D9" s="335"/>
      <c r="E9" s="335"/>
      <c r="F9" s="335"/>
      <c r="G9" s="335"/>
      <c r="H9" s="335"/>
      <c r="I9" s="335"/>
      <c r="J9" s="335"/>
      <c r="K9" s="335"/>
      <c r="L9" s="335"/>
    </row>
    <row r="10" spans="1:12">
      <c r="A10" s="3">
        <v>24</v>
      </c>
      <c r="B10" s="3">
        <v>125</v>
      </c>
      <c r="C10" s="3">
        <v>30</v>
      </c>
      <c r="D10" s="3">
        <v>21.5</v>
      </c>
      <c r="E10" s="3">
        <v>28</v>
      </c>
      <c r="F10" s="3">
        <v>8.5</v>
      </c>
      <c r="G10" s="3">
        <v>38</v>
      </c>
      <c r="H10" s="3">
        <v>62</v>
      </c>
      <c r="I10" s="3">
        <v>1.4</v>
      </c>
      <c r="J10" s="3">
        <v>55</v>
      </c>
      <c r="K10" s="3">
        <v>73</v>
      </c>
      <c r="L10" s="3">
        <v>1</v>
      </c>
    </row>
    <row r="11" spans="1:12">
      <c r="A11" s="6">
        <v>26</v>
      </c>
      <c r="B11" s="6">
        <v>118</v>
      </c>
      <c r="C11" s="6">
        <v>30.7</v>
      </c>
      <c r="D11" s="6">
        <v>21.8</v>
      </c>
      <c r="E11" s="6">
        <v>29</v>
      </c>
      <c r="F11" s="6">
        <v>8.9</v>
      </c>
      <c r="G11" s="6">
        <v>36</v>
      </c>
      <c r="H11" s="6">
        <v>64</v>
      </c>
      <c r="I11" s="6">
        <v>1.5</v>
      </c>
      <c r="J11" s="6">
        <v>55</v>
      </c>
      <c r="K11" s="6">
        <v>74</v>
      </c>
      <c r="L11" s="6">
        <v>1.1000000000000001</v>
      </c>
    </row>
    <row r="12" spans="1:12">
      <c r="A12" s="6">
        <v>28</v>
      </c>
      <c r="B12" s="6">
        <v>112</v>
      </c>
      <c r="C12" s="6">
        <v>31.4</v>
      </c>
      <c r="D12" s="6">
        <v>22</v>
      </c>
      <c r="E12" s="6">
        <v>30</v>
      </c>
      <c r="F12" s="6">
        <v>9.4</v>
      </c>
      <c r="G12" s="6">
        <v>35</v>
      </c>
      <c r="H12" s="6">
        <v>65</v>
      </c>
      <c r="I12" s="6">
        <v>1.6</v>
      </c>
      <c r="J12" s="6">
        <v>52</v>
      </c>
      <c r="K12" s="6">
        <v>71</v>
      </c>
      <c r="L12" s="6">
        <v>1.2</v>
      </c>
    </row>
    <row r="13" spans="1:12">
      <c r="A13" s="6">
        <v>30</v>
      </c>
      <c r="B13" s="6">
        <v>107</v>
      </c>
      <c r="C13" s="6">
        <v>32</v>
      </c>
      <c r="D13" s="6">
        <v>22.2</v>
      </c>
      <c r="E13" s="6">
        <v>31</v>
      </c>
      <c r="F13" s="6">
        <v>9.8000000000000007</v>
      </c>
      <c r="G13" s="6">
        <v>35</v>
      </c>
      <c r="H13" s="6">
        <v>65</v>
      </c>
      <c r="I13" s="6">
        <v>1.7</v>
      </c>
      <c r="J13" s="6">
        <v>55</v>
      </c>
      <c r="K13" s="6">
        <v>71</v>
      </c>
      <c r="L13" s="6">
        <v>1.3</v>
      </c>
    </row>
    <row r="14" spans="1:12">
      <c r="A14" s="6">
        <v>32</v>
      </c>
      <c r="B14" s="6">
        <v>102</v>
      </c>
      <c r="C14" s="6">
        <v>32.6</v>
      </c>
      <c r="D14" s="6">
        <v>22.3</v>
      </c>
      <c r="E14" s="6">
        <v>32</v>
      </c>
      <c r="F14" s="6">
        <v>10.3</v>
      </c>
      <c r="G14" s="6">
        <v>35</v>
      </c>
      <c r="H14" s="6">
        <v>65</v>
      </c>
      <c r="I14" s="6">
        <v>1.8</v>
      </c>
      <c r="J14" s="6">
        <v>55</v>
      </c>
      <c r="K14" s="6">
        <v>72</v>
      </c>
      <c r="L14" s="6">
        <v>1.4</v>
      </c>
    </row>
    <row r="15" spans="1:12">
      <c r="A15" s="6">
        <v>34</v>
      </c>
      <c r="B15" s="6">
        <v>97</v>
      </c>
      <c r="C15" s="6">
        <v>33.1</v>
      </c>
      <c r="D15" s="6">
        <v>22.4</v>
      </c>
      <c r="E15" s="6">
        <v>32</v>
      </c>
      <c r="F15" s="6">
        <v>10.7</v>
      </c>
      <c r="G15" s="6">
        <v>35</v>
      </c>
      <c r="H15" s="6">
        <v>65</v>
      </c>
      <c r="I15" s="6">
        <v>1.9</v>
      </c>
      <c r="J15" s="6">
        <v>52</v>
      </c>
      <c r="K15" s="6">
        <v>73</v>
      </c>
      <c r="L15" s="6">
        <v>1.5</v>
      </c>
    </row>
    <row r="16" spans="1:12">
      <c r="A16" s="6">
        <v>36</v>
      </c>
      <c r="B16" s="6">
        <v>93</v>
      </c>
      <c r="C16" s="6">
        <v>33.6</v>
      </c>
      <c r="D16" s="6">
        <v>22.5</v>
      </c>
      <c r="E16" s="6">
        <v>33</v>
      </c>
      <c r="F16" s="6">
        <v>11.1</v>
      </c>
      <c r="G16" s="6">
        <v>34</v>
      </c>
      <c r="H16" s="6">
        <v>66</v>
      </c>
      <c r="I16" s="6">
        <v>2</v>
      </c>
      <c r="J16" s="6">
        <v>54</v>
      </c>
      <c r="K16" s="6">
        <v>74</v>
      </c>
      <c r="L16" s="6">
        <v>1.5</v>
      </c>
    </row>
    <row r="17" spans="1:12">
      <c r="A17" s="6">
        <v>38</v>
      </c>
      <c r="B17" s="6">
        <v>90</v>
      </c>
      <c r="C17" s="6">
        <v>34.1</v>
      </c>
      <c r="D17" s="6">
        <v>22.6</v>
      </c>
      <c r="E17" s="6">
        <v>34</v>
      </c>
      <c r="F17" s="6">
        <v>11.5</v>
      </c>
      <c r="G17" s="6">
        <v>34</v>
      </c>
      <c r="H17" s="6">
        <v>66</v>
      </c>
      <c r="I17" s="6">
        <v>2.1</v>
      </c>
      <c r="J17" s="6">
        <v>54</v>
      </c>
      <c r="K17" s="6">
        <v>71</v>
      </c>
      <c r="L17" s="6">
        <v>1.6</v>
      </c>
    </row>
    <row r="18" spans="1:12">
      <c r="A18" s="6">
        <v>40</v>
      </c>
      <c r="B18" s="6">
        <v>86</v>
      </c>
      <c r="C18" s="6">
        <v>34.5</v>
      </c>
      <c r="D18" s="6">
        <v>22.7</v>
      </c>
      <c r="E18" s="6">
        <v>34</v>
      </c>
      <c r="F18" s="6">
        <v>11.8</v>
      </c>
      <c r="G18" s="6">
        <v>34</v>
      </c>
      <c r="H18" s="6">
        <v>66</v>
      </c>
      <c r="I18" s="6">
        <v>2.2000000000000002</v>
      </c>
      <c r="J18" s="6">
        <v>52</v>
      </c>
      <c r="K18" s="6">
        <v>72</v>
      </c>
      <c r="L18" s="6">
        <v>1.6</v>
      </c>
    </row>
    <row r="19" spans="1:12">
      <c r="A19" s="6">
        <v>42</v>
      </c>
      <c r="B19" s="6">
        <v>83</v>
      </c>
      <c r="C19" s="6">
        <v>34.9</v>
      </c>
      <c r="D19" s="6">
        <v>22.7</v>
      </c>
      <c r="E19" s="6">
        <v>35</v>
      </c>
      <c r="F19" s="6">
        <v>12.2</v>
      </c>
      <c r="G19" s="6">
        <v>34</v>
      </c>
      <c r="H19" s="6">
        <v>66</v>
      </c>
      <c r="I19" s="6">
        <v>2.2999999999999998</v>
      </c>
      <c r="J19" s="6">
        <v>54</v>
      </c>
      <c r="K19" s="6">
        <v>73</v>
      </c>
      <c r="L19" s="6">
        <v>1.7</v>
      </c>
    </row>
    <row r="20" spans="1:12">
      <c r="A20" s="6">
        <v>44</v>
      </c>
      <c r="B20" s="6">
        <v>80</v>
      </c>
      <c r="C20" s="6">
        <v>35.200000000000003</v>
      </c>
      <c r="D20" s="6">
        <v>22.8</v>
      </c>
      <c r="E20" s="6">
        <v>35</v>
      </c>
      <c r="F20" s="6">
        <v>12.4</v>
      </c>
      <c r="G20" s="6">
        <v>34</v>
      </c>
      <c r="H20" s="6">
        <v>66</v>
      </c>
      <c r="I20" s="6">
        <v>2.2999999999999998</v>
      </c>
      <c r="J20" s="6">
        <v>56</v>
      </c>
      <c r="K20" s="6">
        <v>73</v>
      </c>
      <c r="L20" s="6">
        <v>1.7</v>
      </c>
    </row>
    <row r="21" spans="1:12">
      <c r="A21" s="6">
        <v>46</v>
      </c>
      <c r="B21" s="6">
        <v>77</v>
      </c>
      <c r="C21" s="6">
        <v>35.5</v>
      </c>
      <c r="D21" s="6">
        <v>22.8</v>
      </c>
      <c r="E21" s="6">
        <v>36</v>
      </c>
      <c r="F21" s="6">
        <v>12.7</v>
      </c>
      <c r="G21" s="6">
        <v>35</v>
      </c>
      <c r="H21" s="6">
        <v>65</v>
      </c>
      <c r="I21" s="6">
        <v>2.4</v>
      </c>
      <c r="J21" s="6">
        <v>56</v>
      </c>
      <c r="K21" s="6">
        <v>74</v>
      </c>
      <c r="L21" s="6">
        <v>1.7</v>
      </c>
    </row>
    <row r="22" spans="1:12">
      <c r="A22" s="6">
        <v>48</v>
      </c>
      <c r="B22" s="6">
        <v>75</v>
      </c>
      <c r="C22" s="6">
        <v>35.799999999999997</v>
      </c>
      <c r="D22" s="6">
        <v>22.8</v>
      </c>
      <c r="E22" s="6">
        <v>36</v>
      </c>
      <c r="F22" s="6">
        <v>13</v>
      </c>
      <c r="G22" s="6">
        <v>35</v>
      </c>
      <c r="H22" s="6">
        <v>65</v>
      </c>
      <c r="I22" s="6">
        <v>2.5</v>
      </c>
      <c r="J22" s="6">
        <v>54</v>
      </c>
      <c r="K22" s="6">
        <v>75</v>
      </c>
      <c r="L22" s="6">
        <v>1.8</v>
      </c>
    </row>
    <row r="23" spans="1:12">
      <c r="A23" s="6">
        <v>50</v>
      </c>
      <c r="B23" s="6">
        <v>72</v>
      </c>
      <c r="C23" s="6">
        <v>36</v>
      </c>
      <c r="D23" s="6">
        <v>22.8</v>
      </c>
      <c r="E23" s="6">
        <v>37</v>
      </c>
      <c r="F23" s="6">
        <v>13.2</v>
      </c>
      <c r="G23" s="6">
        <v>35</v>
      </c>
      <c r="H23" s="6">
        <v>65</v>
      </c>
      <c r="I23" s="6">
        <v>2.5</v>
      </c>
      <c r="J23" s="6">
        <v>55</v>
      </c>
      <c r="K23" s="6">
        <v>73</v>
      </c>
      <c r="L23" s="6">
        <v>1.8</v>
      </c>
    </row>
    <row r="24" spans="1:12">
      <c r="A24" s="6">
        <v>52</v>
      </c>
      <c r="B24" s="6">
        <v>70</v>
      </c>
      <c r="C24" s="6">
        <v>36.200000000000003</v>
      </c>
      <c r="D24" s="6">
        <v>22.8</v>
      </c>
      <c r="E24" s="6">
        <v>37</v>
      </c>
      <c r="F24" s="6">
        <v>13.4</v>
      </c>
      <c r="G24" s="6">
        <v>35</v>
      </c>
      <c r="H24" s="6">
        <v>65</v>
      </c>
      <c r="I24" s="6">
        <v>2.6</v>
      </c>
      <c r="J24" s="6">
        <v>55</v>
      </c>
      <c r="K24" s="6">
        <v>74</v>
      </c>
      <c r="L24" s="6">
        <v>1.8</v>
      </c>
    </row>
    <row r="25" spans="1:12">
      <c r="A25" t="s">
        <v>1</v>
      </c>
    </row>
  </sheetData>
  <mergeCells count="15">
    <mergeCell ref="L6:L9"/>
    <mergeCell ref="H7:H9"/>
    <mergeCell ref="I6:I9"/>
    <mergeCell ref="J6:K7"/>
    <mergeCell ref="J8:J9"/>
    <mergeCell ref="K8:K9"/>
    <mergeCell ref="E6:E9"/>
    <mergeCell ref="F6:H6"/>
    <mergeCell ref="F7:F9"/>
    <mergeCell ref="G7:G9"/>
    <mergeCell ref="A6:A9"/>
    <mergeCell ref="B6:B9"/>
    <mergeCell ref="C6:D6"/>
    <mergeCell ref="C7:C9"/>
    <mergeCell ref="D7:D9"/>
  </mergeCells>
  <phoneticPr fontId="5" type="noConversion"/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BQ65"/>
  <sheetViews>
    <sheetView topLeftCell="A48" zoomScale="75" workbookViewId="0">
      <selection activeCell="A50" sqref="A50"/>
    </sheetView>
  </sheetViews>
  <sheetFormatPr baseColWidth="10" defaultRowHeight="12.75"/>
  <cols>
    <col min="1" max="1" width="22.7109375" style="197" customWidth="1"/>
    <col min="2" max="16384" width="11.42578125" style="197"/>
  </cols>
  <sheetData>
    <row r="1" spans="1:69">
      <c r="A1" s="195"/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6"/>
    </row>
    <row r="2" spans="1:69">
      <c r="A2" s="198" t="s">
        <v>457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6"/>
    </row>
    <row r="3" spans="1:69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6"/>
      <c r="Y3" s="202" t="s">
        <v>809</v>
      </c>
      <c r="Z3" s="202"/>
      <c r="AA3" s="202" t="s">
        <v>810</v>
      </c>
    </row>
    <row r="4" spans="1:69">
      <c r="Y4" s="331"/>
      <c r="Z4" s="331"/>
    </row>
    <row r="5" spans="1:69" ht="25.5">
      <c r="A5" s="199" t="s">
        <v>458</v>
      </c>
      <c r="B5" s="199" t="s">
        <v>459</v>
      </c>
      <c r="C5" s="199" t="s">
        <v>460</v>
      </c>
      <c r="D5" s="199" t="s">
        <v>461</v>
      </c>
      <c r="E5" s="199" t="s">
        <v>462</v>
      </c>
      <c r="F5" s="199" t="s">
        <v>463</v>
      </c>
      <c r="G5" s="199" t="s">
        <v>464</v>
      </c>
      <c r="H5" s="199" t="s">
        <v>465</v>
      </c>
      <c r="I5" s="199" t="s">
        <v>466</v>
      </c>
      <c r="J5" s="199" t="s">
        <v>467</v>
      </c>
      <c r="K5" s="199" t="s">
        <v>468</v>
      </c>
      <c r="L5" s="200" t="s">
        <v>536</v>
      </c>
      <c r="M5" s="199" t="s">
        <v>469</v>
      </c>
      <c r="N5" s="199" t="s">
        <v>470</v>
      </c>
      <c r="O5" s="199" t="s">
        <v>471</v>
      </c>
      <c r="P5" s="199" t="s">
        <v>465</v>
      </c>
      <c r="Q5" s="199" t="s">
        <v>466</v>
      </c>
      <c r="R5" s="199" t="s">
        <v>467</v>
      </c>
      <c r="S5" s="199" t="s">
        <v>468</v>
      </c>
      <c r="T5" s="199" t="s">
        <v>469</v>
      </c>
      <c r="U5" s="199" t="s">
        <v>470</v>
      </c>
      <c r="V5" s="200" t="s">
        <v>472</v>
      </c>
      <c r="W5" s="201" t="s">
        <v>473</v>
      </c>
      <c r="X5" s="202"/>
      <c r="Y5" s="33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02"/>
      <c r="AQ5" s="202"/>
      <c r="AR5" s="202"/>
      <c r="AS5" s="202"/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02"/>
      <c r="BE5" s="202"/>
      <c r="BF5" s="202"/>
      <c r="BG5" s="202"/>
      <c r="BH5" s="202"/>
      <c r="BI5" s="202"/>
      <c r="BJ5" s="202"/>
      <c r="BK5" s="202"/>
      <c r="BL5" s="202"/>
      <c r="BM5" s="202"/>
      <c r="BN5" s="202"/>
      <c r="BO5" s="202"/>
      <c r="BP5" s="202"/>
      <c r="BQ5" s="202"/>
    </row>
    <row r="6" spans="1:69">
      <c r="A6" s="203"/>
      <c r="B6" s="203" t="s">
        <v>474</v>
      </c>
      <c r="C6" s="203"/>
      <c r="D6" s="203" t="s">
        <v>475</v>
      </c>
      <c r="E6" s="203" t="s">
        <v>476</v>
      </c>
      <c r="F6" s="203" t="s">
        <v>477</v>
      </c>
      <c r="G6" s="203" t="s">
        <v>478</v>
      </c>
      <c r="H6" s="203" t="s">
        <v>479</v>
      </c>
      <c r="I6" s="203"/>
      <c r="J6" s="203"/>
      <c r="K6" s="203"/>
      <c r="L6" s="203"/>
      <c r="M6" s="203"/>
      <c r="N6" s="203"/>
      <c r="O6" s="203"/>
      <c r="P6" s="353" t="s">
        <v>480</v>
      </c>
      <c r="Q6" s="354"/>
      <c r="R6" s="354"/>
      <c r="S6" s="354"/>
      <c r="T6" s="354"/>
      <c r="U6" s="354"/>
      <c r="V6" s="204"/>
      <c r="W6" s="205"/>
      <c r="X6" s="206"/>
      <c r="Y6" s="332"/>
    </row>
    <row r="7" spans="1:69" ht="51">
      <c r="A7" s="207" t="s">
        <v>481</v>
      </c>
      <c r="B7" s="208">
        <v>260</v>
      </c>
      <c r="C7" s="208">
        <v>550</v>
      </c>
      <c r="D7" s="208">
        <v>16.2</v>
      </c>
      <c r="E7" s="208">
        <v>22.2</v>
      </c>
      <c r="F7" s="208">
        <v>4.9000000000000004</v>
      </c>
      <c r="G7" s="208"/>
      <c r="H7" s="208">
        <v>56.6</v>
      </c>
      <c r="I7" s="208">
        <v>10</v>
      </c>
      <c r="J7" s="208">
        <v>10.7</v>
      </c>
      <c r="K7" s="208">
        <v>0.2</v>
      </c>
      <c r="L7" s="208">
        <f>M7*1000/C7</f>
        <v>12</v>
      </c>
      <c r="M7" s="208">
        <v>6.6</v>
      </c>
      <c r="N7" s="208">
        <v>37.5</v>
      </c>
      <c r="O7" s="208"/>
      <c r="P7" s="351">
        <v>0.1</v>
      </c>
      <c r="Q7" s="351"/>
      <c r="R7" s="351"/>
      <c r="S7" s="208">
        <v>0.2</v>
      </c>
      <c r="T7" s="208">
        <v>1.25</v>
      </c>
      <c r="U7" s="208"/>
      <c r="V7" s="209" t="s">
        <v>482</v>
      </c>
      <c r="W7" s="209" t="s">
        <v>483</v>
      </c>
      <c r="Y7" s="332">
        <f>J7/N7</f>
        <v>0.28533333333333333</v>
      </c>
      <c r="Z7" s="197">
        <f t="shared" ref="Z7:Z48" si="0">Y7+1</f>
        <v>1.2853333333333334</v>
      </c>
      <c r="AA7" s="197">
        <f>Y7/Z7</f>
        <v>0.22199170124481327</v>
      </c>
    </row>
    <row r="8" spans="1:69" ht="89.25">
      <c r="A8" s="207" t="s">
        <v>481</v>
      </c>
      <c r="B8" s="208">
        <v>34</v>
      </c>
      <c r="C8" s="208">
        <v>1490</v>
      </c>
      <c r="D8" s="208">
        <v>17.5</v>
      </c>
      <c r="E8" s="208">
        <v>35.5</v>
      </c>
      <c r="F8" s="208"/>
      <c r="G8" s="208"/>
      <c r="H8" s="208">
        <v>96.7</v>
      </c>
      <c r="I8" s="208">
        <v>8.4</v>
      </c>
      <c r="J8" s="208">
        <v>18.7</v>
      </c>
      <c r="K8" s="208"/>
      <c r="L8" s="208">
        <f t="shared" ref="L8:L48" si="1">M8*1000/C8</f>
        <v>12.684563758389261</v>
      </c>
      <c r="M8" s="208">
        <v>18.899999999999999</v>
      </c>
      <c r="N8" s="208">
        <v>34.6</v>
      </c>
      <c r="O8" s="208"/>
      <c r="P8" s="208">
        <v>4.5</v>
      </c>
      <c r="Q8" s="208">
        <v>0.39</v>
      </c>
      <c r="R8" s="208">
        <v>0.63</v>
      </c>
      <c r="S8" s="208"/>
      <c r="T8" s="208">
        <v>2.92</v>
      </c>
      <c r="U8" s="208">
        <v>1.59</v>
      </c>
      <c r="V8" s="209" t="s">
        <v>484</v>
      </c>
      <c r="W8" s="209" t="s">
        <v>485</v>
      </c>
      <c r="Y8" s="332">
        <f t="shared" ref="Y8:Y48" si="2">J8/N8</f>
        <v>0.54046242774566466</v>
      </c>
      <c r="Z8" s="197">
        <f t="shared" si="0"/>
        <v>1.5404624277456647</v>
      </c>
      <c r="AA8" s="197">
        <f t="shared" ref="AA8:AA48" si="3">Y8/Z8</f>
        <v>0.35084427767354592</v>
      </c>
    </row>
    <row r="9" spans="1:69" ht="89.25">
      <c r="A9" s="207" t="s">
        <v>481</v>
      </c>
      <c r="B9" s="208">
        <v>87</v>
      </c>
      <c r="C9" s="208">
        <v>595</v>
      </c>
      <c r="D9" s="210" t="s">
        <v>486</v>
      </c>
      <c r="E9" s="208">
        <v>44.8</v>
      </c>
      <c r="F9" s="208"/>
      <c r="G9" s="208"/>
      <c r="H9" s="208">
        <v>182.5</v>
      </c>
      <c r="I9" s="208">
        <v>15.9</v>
      </c>
      <c r="J9" s="208">
        <v>28.2</v>
      </c>
      <c r="K9" s="208"/>
      <c r="L9" s="208">
        <f t="shared" si="1"/>
        <v>30.084033613445378</v>
      </c>
      <c r="M9" s="208">
        <v>17.899999999999999</v>
      </c>
      <c r="N9" s="208">
        <v>71.7</v>
      </c>
      <c r="O9" s="208"/>
      <c r="P9" s="208">
        <v>4.93</v>
      </c>
      <c r="Q9" s="208">
        <v>0.43</v>
      </c>
      <c r="R9" s="208">
        <v>0.6</v>
      </c>
      <c r="S9" s="208"/>
      <c r="T9" s="208">
        <v>3.39</v>
      </c>
      <c r="U9" s="208"/>
      <c r="V9" s="209" t="s">
        <v>484</v>
      </c>
      <c r="W9" s="209" t="s">
        <v>487</v>
      </c>
      <c r="Y9" s="332">
        <f t="shared" si="2"/>
        <v>0.3933054393305439</v>
      </c>
      <c r="Z9" s="197">
        <f t="shared" si="0"/>
        <v>1.393305439330544</v>
      </c>
      <c r="AA9" s="197">
        <f t="shared" si="3"/>
        <v>0.28228228228228225</v>
      </c>
    </row>
    <row r="10" spans="1:69" ht="89.25">
      <c r="A10" s="207" t="s">
        <v>481</v>
      </c>
      <c r="B10" s="208">
        <v>115</v>
      </c>
      <c r="C10" s="208">
        <v>300</v>
      </c>
      <c r="D10" s="208">
        <v>31.3</v>
      </c>
      <c r="E10" s="208">
        <v>37.700000000000003</v>
      </c>
      <c r="F10" s="208"/>
      <c r="G10" s="208"/>
      <c r="H10" s="208">
        <v>180.1</v>
      </c>
      <c r="I10" s="208">
        <v>15.7</v>
      </c>
      <c r="J10" s="208">
        <v>24.6</v>
      </c>
      <c r="K10" s="208"/>
      <c r="L10" s="208">
        <f t="shared" si="1"/>
        <v>42.333333333333336</v>
      </c>
      <c r="M10" s="208">
        <v>12.7</v>
      </c>
      <c r="N10" s="208">
        <v>74.900000000000006</v>
      </c>
      <c r="O10" s="208"/>
      <c r="P10" s="208">
        <v>3.68</v>
      </c>
      <c r="Q10" s="208">
        <v>0.32</v>
      </c>
      <c r="R10" s="208">
        <v>0.39</v>
      </c>
      <c r="S10" s="208"/>
      <c r="T10" s="208">
        <v>3.08</v>
      </c>
      <c r="U10" s="208">
        <v>0.85</v>
      </c>
      <c r="V10" s="209" t="s">
        <v>484</v>
      </c>
      <c r="W10" s="209" t="s">
        <v>488</v>
      </c>
      <c r="Y10" s="332">
        <f t="shared" si="2"/>
        <v>0.32843791722296395</v>
      </c>
      <c r="Z10" s="197">
        <f t="shared" si="0"/>
        <v>1.3284379172229639</v>
      </c>
      <c r="AA10" s="197">
        <f t="shared" si="3"/>
        <v>0.24723618090452262</v>
      </c>
    </row>
    <row r="11" spans="1:69" ht="76.5">
      <c r="A11" s="207" t="s">
        <v>481</v>
      </c>
      <c r="B11" s="208">
        <v>76</v>
      </c>
      <c r="C11" s="208">
        <v>800</v>
      </c>
      <c r="D11" s="208">
        <v>28</v>
      </c>
      <c r="E11" s="208">
        <v>57.3</v>
      </c>
      <c r="F11" s="208">
        <v>9.4</v>
      </c>
      <c r="G11" s="208">
        <v>728</v>
      </c>
      <c r="H11" s="351">
        <v>268</v>
      </c>
      <c r="I11" s="351"/>
      <c r="J11" s="208">
        <v>38.299999999999997</v>
      </c>
      <c r="K11" s="208"/>
      <c r="L11" s="208">
        <f t="shared" si="1"/>
        <v>19.875</v>
      </c>
      <c r="M11" s="208">
        <v>15.9</v>
      </c>
      <c r="N11" s="208"/>
      <c r="O11" s="208">
        <v>16</v>
      </c>
      <c r="P11" s="351">
        <v>5.88</v>
      </c>
      <c r="Q11" s="351"/>
      <c r="R11" s="208">
        <v>3.29</v>
      </c>
      <c r="S11" s="208"/>
      <c r="T11" s="208">
        <v>6.34</v>
      </c>
      <c r="U11" s="208"/>
      <c r="V11" s="209" t="s">
        <v>484</v>
      </c>
      <c r="W11" s="209" t="s">
        <v>489</v>
      </c>
      <c r="Y11" s="332"/>
    </row>
    <row r="12" spans="1:69" ht="63.75">
      <c r="A12" s="207" t="s">
        <v>481</v>
      </c>
      <c r="B12" s="208">
        <v>55</v>
      </c>
      <c r="C12" s="208">
        <v>880</v>
      </c>
      <c r="D12" s="208">
        <v>25</v>
      </c>
      <c r="E12" s="208">
        <v>55.6</v>
      </c>
      <c r="F12" s="208">
        <v>11.5</v>
      </c>
      <c r="G12" s="208">
        <v>802</v>
      </c>
      <c r="H12" s="208">
        <v>240</v>
      </c>
      <c r="I12" s="208">
        <v>22</v>
      </c>
      <c r="J12" s="208">
        <v>28</v>
      </c>
      <c r="K12" s="208">
        <v>3.3</v>
      </c>
      <c r="L12" s="208">
        <f t="shared" si="1"/>
        <v>20.454545454545453</v>
      </c>
      <c r="M12" s="208">
        <v>18</v>
      </c>
      <c r="N12" s="208">
        <v>58</v>
      </c>
      <c r="O12" s="208">
        <v>23</v>
      </c>
      <c r="P12" s="208">
        <v>8.6</v>
      </c>
      <c r="Q12" s="208">
        <v>0.8</v>
      </c>
      <c r="R12" s="208">
        <v>0.5</v>
      </c>
      <c r="S12" s="208">
        <v>0.2</v>
      </c>
      <c r="T12" s="208">
        <v>3.3</v>
      </c>
      <c r="U12" s="208">
        <v>2.6</v>
      </c>
      <c r="V12" s="209" t="s">
        <v>490</v>
      </c>
      <c r="W12" s="209" t="s">
        <v>491</v>
      </c>
      <c r="Y12" s="332">
        <f t="shared" si="2"/>
        <v>0.48275862068965519</v>
      </c>
      <c r="Z12" s="197">
        <f t="shared" si="0"/>
        <v>1.4827586206896552</v>
      </c>
      <c r="AA12" s="197">
        <f t="shared" si="3"/>
        <v>0.32558139534883723</v>
      </c>
    </row>
    <row r="13" spans="1:69" ht="76.5">
      <c r="A13" s="207" t="s">
        <v>481</v>
      </c>
      <c r="B13" s="208">
        <v>110</v>
      </c>
      <c r="C13" s="208">
        <v>678</v>
      </c>
      <c r="D13" s="208">
        <v>26.5</v>
      </c>
      <c r="E13" s="208"/>
      <c r="F13" s="208">
        <v>9.6999999999999993</v>
      </c>
      <c r="G13" s="208"/>
      <c r="H13" s="208">
        <v>155.9</v>
      </c>
      <c r="I13" s="208">
        <v>12.6</v>
      </c>
      <c r="J13" s="208">
        <v>23.5</v>
      </c>
      <c r="K13" s="208"/>
      <c r="L13" s="208">
        <f t="shared" si="1"/>
        <v>18.436578171091444</v>
      </c>
      <c r="M13" s="208">
        <v>12.5</v>
      </c>
      <c r="N13" s="208">
        <v>68.099999999999994</v>
      </c>
      <c r="O13" s="208"/>
      <c r="P13" s="208"/>
      <c r="Q13" s="208"/>
      <c r="R13" s="208"/>
      <c r="S13" s="208"/>
      <c r="T13" s="208"/>
      <c r="U13" s="208"/>
      <c r="V13" s="209" t="s">
        <v>492</v>
      </c>
      <c r="W13" s="209" t="s">
        <v>493</v>
      </c>
      <c r="Y13" s="332">
        <f t="shared" si="2"/>
        <v>0.34508076358296624</v>
      </c>
      <c r="Z13" s="197">
        <f t="shared" si="0"/>
        <v>1.3450807635829662</v>
      </c>
      <c r="AA13" s="197">
        <f t="shared" si="3"/>
        <v>0.25655021834061137</v>
      </c>
    </row>
    <row r="14" spans="1:69" ht="51" customHeight="1">
      <c r="A14" s="207" t="s">
        <v>481</v>
      </c>
      <c r="B14" s="208">
        <v>22</v>
      </c>
      <c r="C14" s="208">
        <v>34800</v>
      </c>
      <c r="D14" s="208">
        <v>2.6</v>
      </c>
      <c r="E14" s="208">
        <v>10.6</v>
      </c>
      <c r="F14" s="208">
        <v>1.8</v>
      </c>
      <c r="G14" s="208"/>
      <c r="H14" s="208">
        <v>12.4</v>
      </c>
      <c r="I14" s="208">
        <v>1.5</v>
      </c>
      <c r="J14" s="208">
        <v>6.5</v>
      </c>
      <c r="K14" s="208"/>
      <c r="L14" s="208">
        <f t="shared" si="1"/>
        <v>0.15804597701149425</v>
      </c>
      <c r="M14" s="208">
        <v>5.5</v>
      </c>
      <c r="N14" s="208">
        <v>6.2</v>
      </c>
      <c r="O14" s="208"/>
      <c r="P14" s="208">
        <v>1.05</v>
      </c>
      <c r="Q14" s="208">
        <v>0.13</v>
      </c>
      <c r="R14" s="208">
        <v>0.28999999999999998</v>
      </c>
      <c r="S14" s="208"/>
      <c r="T14" s="208">
        <v>0.3</v>
      </c>
      <c r="U14" s="208">
        <v>0.52</v>
      </c>
      <c r="V14" s="349" t="s">
        <v>494</v>
      </c>
      <c r="W14" s="349" t="s">
        <v>495</v>
      </c>
      <c r="Y14" s="332">
        <f t="shared" si="2"/>
        <v>1.0483870967741935</v>
      </c>
      <c r="Z14" s="197">
        <f t="shared" si="0"/>
        <v>2.0483870967741935</v>
      </c>
      <c r="AA14" s="197">
        <f t="shared" si="3"/>
        <v>0.51181102362204722</v>
      </c>
    </row>
    <row r="15" spans="1:69">
      <c r="A15" s="207" t="s">
        <v>481</v>
      </c>
      <c r="B15" s="208">
        <v>37</v>
      </c>
      <c r="C15" s="208">
        <v>13750</v>
      </c>
      <c r="D15" s="208">
        <v>6.8</v>
      </c>
      <c r="E15" s="208">
        <v>21.9</v>
      </c>
      <c r="F15" s="208">
        <v>3</v>
      </c>
      <c r="G15" s="208"/>
      <c r="H15" s="208">
        <v>38.1</v>
      </c>
      <c r="I15" s="208">
        <v>4.2</v>
      </c>
      <c r="J15" s="208">
        <v>10.6</v>
      </c>
      <c r="K15" s="208"/>
      <c r="L15" s="208">
        <f t="shared" si="1"/>
        <v>0.66181818181818186</v>
      </c>
      <c r="M15" s="208">
        <v>9.1</v>
      </c>
      <c r="N15" s="208">
        <v>14.1</v>
      </c>
      <c r="O15" s="208"/>
      <c r="P15" s="208">
        <v>1.67</v>
      </c>
      <c r="Q15" s="208">
        <v>0.18</v>
      </c>
      <c r="R15" s="208">
        <v>0.24</v>
      </c>
      <c r="S15" s="208"/>
      <c r="T15" s="208">
        <v>0.21</v>
      </c>
      <c r="U15" s="208">
        <v>0.48</v>
      </c>
      <c r="V15" s="349"/>
      <c r="W15" s="349"/>
      <c r="Y15" s="332">
        <f t="shared" si="2"/>
        <v>0.75177304964539005</v>
      </c>
      <c r="Z15" s="197">
        <f t="shared" si="0"/>
        <v>1.75177304964539</v>
      </c>
      <c r="AA15" s="197">
        <f t="shared" si="3"/>
        <v>0.4291497975708502</v>
      </c>
    </row>
    <row r="16" spans="1:69">
      <c r="A16" s="207" t="s">
        <v>481</v>
      </c>
      <c r="B16" s="208">
        <v>45</v>
      </c>
      <c r="C16" s="208">
        <v>9240</v>
      </c>
      <c r="D16" s="208">
        <v>8.8000000000000007</v>
      </c>
      <c r="E16" s="208">
        <v>23.5</v>
      </c>
      <c r="F16" s="208">
        <v>3.2</v>
      </c>
      <c r="G16" s="208"/>
      <c r="H16" s="208">
        <v>51.2</v>
      </c>
      <c r="I16" s="208">
        <v>5.0999999999999996</v>
      </c>
      <c r="J16" s="208">
        <v>12.1</v>
      </c>
      <c r="K16" s="208"/>
      <c r="L16" s="208">
        <f t="shared" si="1"/>
        <v>1.0606060606060606</v>
      </c>
      <c r="M16" s="208">
        <v>9.8000000000000007</v>
      </c>
      <c r="N16" s="208">
        <v>15.8</v>
      </c>
      <c r="O16" s="208"/>
      <c r="P16" s="208">
        <v>1.88</v>
      </c>
      <c r="Q16" s="208">
        <v>0.18</v>
      </c>
      <c r="R16" s="208">
        <v>0.19</v>
      </c>
      <c r="S16" s="208"/>
      <c r="T16" s="208">
        <v>0.14000000000000001</v>
      </c>
      <c r="U16" s="208">
        <v>0.52</v>
      </c>
      <c r="V16" s="349"/>
      <c r="W16" s="349"/>
      <c r="Y16" s="332">
        <f t="shared" si="2"/>
        <v>0.76582278481012656</v>
      </c>
      <c r="Z16" s="197">
        <f t="shared" si="0"/>
        <v>1.7658227848101267</v>
      </c>
      <c r="AA16" s="197">
        <f t="shared" si="3"/>
        <v>0.43369175627240142</v>
      </c>
    </row>
    <row r="17" spans="1:27">
      <c r="A17" s="207" t="s">
        <v>481</v>
      </c>
      <c r="B17" s="208">
        <v>54</v>
      </c>
      <c r="C17" s="208">
        <v>4820</v>
      </c>
      <c r="D17" s="208">
        <v>11.1</v>
      </c>
      <c r="E17" s="208">
        <v>24.8</v>
      </c>
      <c r="F17" s="208">
        <v>3.6</v>
      </c>
      <c r="G17" s="208"/>
      <c r="H17" s="208">
        <v>67.2</v>
      </c>
      <c r="I17" s="208">
        <v>5.8</v>
      </c>
      <c r="J17" s="208">
        <v>14.2</v>
      </c>
      <c r="K17" s="208"/>
      <c r="L17" s="208">
        <f t="shared" si="1"/>
        <v>2.2614107883817427</v>
      </c>
      <c r="M17" s="208">
        <v>10.9</v>
      </c>
      <c r="N17" s="208">
        <v>21.6</v>
      </c>
      <c r="O17" s="208"/>
      <c r="P17" s="208">
        <v>1.98</v>
      </c>
      <c r="Q17" s="208">
        <v>0.17</v>
      </c>
      <c r="R17" s="208">
        <v>0.15</v>
      </c>
      <c r="S17" s="208"/>
      <c r="T17" s="208">
        <v>7.0000000000000007E-2</v>
      </c>
      <c r="U17" s="208">
        <v>0.53</v>
      </c>
      <c r="V17" s="349"/>
      <c r="W17" s="349"/>
      <c r="Y17" s="332">
        <f t="shared" si="2"/>
        <v>0.65740740740740733</v>
      </c>
      <c r="Z17" s="197">
        <f t="shared" si="0"/>
        <v>1.6574074074074074</v>
      </c>
      <c r="AA17" s="197">
        <f t="shared" si="3"/>
        <v>0.3966480446927374</v>
      </c>
    </row>
    <row r="18" spans="1:27" ht="25.5" customHeight="1">
      <c r="A18" s="207" t="s">
        <v>481</v>
      </c>
      <c r="B18" s="208">
        <v>41</v>
      </c>
      <c r="C18" s="208">
        <v>9930</v>
      </c>
      <c r="D18" s="208">
        <v>6.7</v>
      </c>
      <c r="E18" s="208">
        <v>17.100000000000001</v>
      </c>
      <c r="F18" s="208">
        <v>2.4</v>
      </c>
      <c r="G18" s="208"/>
      <c r="H18" s="208">
        <v>23.4</v>
      </c>
      <c r="I18" s="208">
        <v>2.6</v>
      </c>
      <c r="J18" s="208">
        <v>8.1999999999999993</v>
      </c>
      <c r="K18" s="208"/>
      <c r="L18" s="208">
        <f t="shared" si="1"/>
        <v>0.75528700906344415</v>
      </c>
      <c r="M18" s="208">
        <v>7.5</v>
      </c>
      <c r="N18" s="208">
        <v>9.5</v>
      </c>
      <c r="O18" s="208"/>
      <c r="P18" s="208">
        <v>1.22</v>
      </c>
      <c r="Q18" s="208">
        <v>0.15</v>
      </c>
      <c r="R18" s="208">
        <v>0.16</v>
      </c>
      <c r="S18" s="208"/>
      <c r="T18" s="208">
        <v>0.11</v>
      </c>
      <c r="U18" s="208">
        <v>0.53</v>
      </c>
      <c r="V18" s="209" t="s">
        <v>496</v>
      </c>
      <c r="W18" s="349"/>
      <c r="Y18" s="332">
        <f t="shared" si="2"/>
        <v>0.86315789473684201</v>
      </c>
      <c r="Z18" s="197">
        <f t="shared" si="0"/>
        <v>1.8631578947368421</v>
      </c>
      <c r="AA18" s="197">
        <f t="shared" si="3"/>
        <v>0.46327683615819204</v>
      </c>
    </row>
    <row r="19" spans="1:27" ht="25.5" customHeight="1">
      <c r="A19" s="207" t="s">
        <v>481</v>
      </c>
      <c r="B19" s="208">
        <v>42</v>
      </c>
      <c r="C19" s="208">
        <v>9410</v>
      </c>
      <c r="D19" s="208">
        <v>5.8</v>
      </c>
      <c r="E19" s="208">
        <v>14.8</v>
      </c>
      <c r="F19" s="208">
        <v>2</v>
      </c>
      <c r="G19" s="208"/>
      <c r="H19" s="208">
        <v>18.7</v>
      </c>
      <c r="I19" s="208">
        <v>2.2999999999999998</v>
      </c>
      <c r="J19" s="208">
        <v>7</v>
      </c>
      <c r="K19" s="208"/>
      <c r="L19" s="208">
        <f t="shared" si="1"/>
        <v>0.6907545164718385</v>
      </c>
      <c r="M19" s="208">
        <v>6.5</v>
      </c>
      <c r="N19" s="208">
        <v>8</v>
      </c>
      <c r="O19" s="208"/>
      <c r="P19" s="208">
        <v>1.07</v>
      </c>
      <c r="Q19" s="208">
        <v>0.13</v>
      </c>
      <c r="R19" s="208">
        <v>0.14000000000000001</v>
      </c>
      <c r="S19" s="208"/>
      <c r="T19" s="208">
        <v>0.1</v>
      </c>
      <c r="U19" s="208">
        <v>0.28999999999999998</v>
      </c>
      <c r="V19" s="209" t="s">
        <v>497</v>
      </c>
      <c r="W19" s="349"/>
      <c r="Y19" s="332">
        <f t="shared" si="2"/>
        <v>0.875</v>
      </c>
      <c r="Z19" s="197">
        <f t="shared" si="0"/>
        <v>1.875</v>
      </c>
      <c r="AA19" s="197">
        <f t="shared" si="3"/>
        <v>0.46666666666666667</v>
      </c>
    </row>
    <row r="20" spans="1:27" ht="25.5" customHeight="1">
      <c r="A20" s="352" t="s">
        <v>481</v>
      </c>
      <c r="B20" s="351">
        <v>43</v>
      </c>
      <c r="C20" s="351">
        <v>6310</v>
      </c>
      <c r="D20" s="351">
        <v>9.8000000000000007</v>
      </c>
      <c r="E20" s="351">
        <v>23.2</v>
      </c>
      <c r="F20" s="351">
        <v>4.3</v>
      </c>
      <c r="G20" s="351"/>
      <c r="H20" s="351">
        <v>53.2</v>
      </c>
      <c r="I20" s="351">
        <v>5.3</v>
      </c>
      <c r="J20" s="351">
        <v>12.5</v>
      </c>
      <c r="K20" s="351"/>
      <c r="L20" s="208">
        <f t="shared" si="1"/>
        <v>1.5055467511885896</v>
      </c>
      <c r="M20" s="351">
        <v>9.5</v>
      </c>
      <c r="N20" s="351">
        <v>16.8</v>
      </c>
      <c r="O20" s="351"/>
      <c r="P20" s="351">
        <v>2.11</v>
      </c>
      <c r="Q20" s="351">
        <v>0.23</v>
      </c>
      <c r="R20" s="351">
        <v>0.25</v>
      </c>
      <c r="S20" s="351"/>
      <c r="T20" s="351">
        <v>0.15</v>
      </c>
      <c r="U20" s="351">
        <v>0.53</v>
      </c>
      <c r="V20" s="349" t="s">
        <v>498</v>
      </c>
      <c r="W20" s="349"/>
      <c r="Y20" s="332">
        <f t="shared" si="2"/>
        <v>0.74404761904761907</v>
      </c>
      <c r="Z20" s="197">
        <f t="shared" si="0"/>
        <v>1.7440476190476191</v>
      </c>
      <c r="AA20" s="197">
        <f t="shared" si="3"/>
        <v>0.42662116040955633</v>
      </c>
    </row>
    <row r="21" spans="1:27" ht="25.5" customHeight="1">
      <c r="A21" s="352"/>
      <c r="B21" s="351"/>
      <c r="C21" s="351"/>
      <c r="D21" s="351"/>
      <c r="E21" s="351"/>
      <c r="F21" s="351"/>
      <c r="G21" s="351"/>
      <c r="H21" s="351"/>
      <c r="I21" s="351"/>
      <c r="J21" s="351"/>
      <c r="K21" s="351"/>
      <c r="L21" s="208" t="e">
        <f t="shared" si="1"/>
        <v>#DIV/0!</v>
      </c>
      <c r="M21" s="351"/>
      <c r="N21" s="351"/>
      <c r="O21" s="351"/>
      <c r="P21" s="351"/>
      <c r="Q21" s="351"/>
      <c r="R21" s="351"/>
      <c r="S21" s="351"/>
      <c r="T21" s="351"/>
      <c r="U21" s="351"/>
      <c r="V21" s="349"/>
      <c r="W21" s="349"/>
      <c r="Y21" s="332"/>
    </row>
    <row r="22" spans="1:27">
      <c r="A22" s="352"/>
      <c r="B22" s="351"/>
      <c r="C22" s="351"/>
      <c r="D22" s="351"/>
      <c r="E22" s="351"/>
      <c r="F22" s="351"/>
      <c r="G22" s="351"/>
      <c r="H22" s="351"/>
      <c r="I22" s="351"/>
      <c r="J22" s="351"/>
      <c r="K22" s="351"/>
      <c r="L22" s="208" t="e">
        <f t="shared" si="1"/>
        <v>#DIV/0!</v>
      </c>
      <c r="M22" s="351"/>
      <c r="N22" s="351"/>
      <c r="O22" s="351"/>
      <c r="P22" s="351"/>
      <c r="Q22" s="351"/>
      <c r="R22" s="351"/>
      <c r="S22" s="351"/>
      <c r="T22" s="351"/>
      <c r="U22" s="351"/>
      <c r="V22" s="349"/>
      <c r="W22" s="349"/>
      <c r="Y22" s="332"/>
    </row>
    <row r="23" spans="1:27" ht="38.25" customHeight="1">
      <c r="A23" s="352" t="s">
        <v>481</v>
      </c>
      <c r="B23" s="351">
        <v>38</v>
      </c>
      <c r="C23" s="351">
        <v>4480</v>
      </c>
      <c r="D23" s="351">
        <v>12.2</v>
      </c>
      <c r="E23" s="351">
        <v>25.4</v>
      </c>
      <c r="F23" s="351">
        <v>4.4000000000000004</v>
      </c>
      <c r="G23" s="351"/>
      <c r="H23" s="351">
        <v>60.1</v>
      </c>
      <c r="I23" s="351">
        <v>5.2</v>
      </c>
      <c r="J23" s="351">
        <v>12.2</v>
      </c>
      <c r="K23" s="351"/>
      <c r="L23" s="208">
        <f t="shared" si="1"/>
        <v>2.2098214285714284</v>
      </c>
      <c r="M23" s="351">
        <v>9.9</v>
      </c>
      <c r="N23" s="351">
        <v>18.3</v>
      </c>
      <c r="O23" s="351"/>
      <c r="P23" s="351">
        <v>2.27</v>
      </c>
      <c r="Q23" s="351">
        <v>0.23</v>
      </c>
      <c r="R23" s="351">
        <v>0.27</v>
      </c>
      <c r="S23" s="351"/>
      <c r="T23" s="351">
        <v>0.16</v>
      </c>
      <c r="U23" s="351">
        <v>0.61</v>
      </c>
      <c r="V23" s="349" t="s">
        <v>499</v>
      </c>
      <c r="W23" s="349"/>
      <c r="Y23" s="332">
        <f t="shared" si="2"/>
        <v>0.66666666666666663</v>
      </c>
      <c r="Z23" s="197">
        <f t="shared" si="0"/>
        <v>1.6666666666666665</v>
      </c>
      <c r="AA23" s="197">
        <f t="shared" si="3"/>
        <v>0.4</v>
      </c>
    </row>
    <row r="24" spans="1:27">
      <c r="A24" s="352"/>
      <c r="B24" s="351"/>
      <c r="C24" s="351"/>
      <c r="D24" s="351"/>
      <c r="E24" s="351"/>
      <c r="F24" s="351"/>
      <c r="G24" s="351"/>
      <c r="H24" s="351"/>
      <c r="I24" s="351"/>
      <c r="J24" s="351"/>
      <c r="K24" s="351"/>
      <c r="L24" s="208" t="e">
        <f t="shared" si="1"/>
        <v>#DIV/0!</v>
      </c>
      <c r="M24" s="351"/>
      <c r="N24" s="351"/>
      <c r="O24" s="351"/>
      <c r="P24" s="351"/>
      <c r="Q24" s="351"/>
      <c r="R24" s="351"/>
      <c r="S24" s="351"/>
      <c r="T24" s="351"/>
      <c r="U24" s="351"/>
      <c r="V24" s="349"/>
      <c r="W24" s="349"/>
      <c r="Y24" s="332"/>
    </row>
    <row r="25" spans="1:27">
      <c r="A25" s="352"/>
      <c r="B25" s="351"/>
      <c r="C25" s="351"/>
      <c r="D25" s="351"/>
      <c r="E25" s="351"/>
      <c r="F25" s="351"/>
      <c r="G25" s="351"/>
      <c r="H25" s="351"/>
      <c r="I25" s="351"/>
      <c r="J25" s="351"/>
      <c r="K25" s="351"/>
      <c r="L25" s="208" t="e">
        <f t="shared" si="1"/>
        <v>#DIV/0!</v>
      </c>
      <c r="M25" s="351"/>
      <c r="N25" s="351"/>
      <c r="O25" s="351"/>
      <c r="P25" s="351"/>
      <c r="Q25" s="351"/>
      <c r="R25" s="351"/>
      <c r="S25" s="351"/>
      <c r="T25" s="351"/>
      <c r="U25" s="351"/>
      <c r="V25" s="349"/>
      <c r="W25" s="349"/>
      <c r="Y25" s="332"/>
    </row>
    <row r="26" spans="1:27">
      <c r="A26" s="352" t="s">
        <v>481</v>
      </c>
      <c r="B26" s="351">
        <v>37</v>
      </c>
      <c r="C26" s="351">
        <v>9010</v>
      </c>
      <c r="D26" s="351">
        <v>4.2</v>
      </c>
      <c r="E26" s="351">
        <v>13.3</v>
      </c>
      <c r="F26" s="351">
        <v>1.8</v>
      </c>
      <c r="G26" s="351"/>
      <c r="H26" s="351">
        <v>14.5</v>
      </c>
      <c r="I26" s="351">
        <v>2</v>
      </c>
      <c r="J26" s="351">
        <v>6.1</v>
      </c>
      <c r="K26" s="351"/>
      <c r="L26" s="208">
        <f t="shared" si="1"/>
        <v>0.63263041065482795</v>
      </c>
      <c r="M26" s="351">
        <v>5.7</v>
      </c>
      <c r="N26" s="351">
        <v>6.6</v>
      </c>
      <c r="O26" s="351"/>
      <c r="P26" s="351">
        <v>0.83</v>
      </c>
      <c r="Q26" s="351">
        <v>0.11</v>
      </c>
      <c r="R26" s="351">
        <v>0.12</v>
      </c>
      <c r="S26" s="351"/>
      <c r="T26" s="351">
        <v>0.08</v>
      </c>
      <c r="U26" s="351">
        <v>0.27</v>
      </c>
      <c r="V26" s="349" t="s">
        <v>500</v>
      </c>
      <c r="W26" s="349"/>
      <c r="Y26" s="332">
        <f t="shared" si="2"/>
        <v>0.9242424242424242</v>
      </c>
      <c r="Z26" s="197">
        <f t="shared" si="0"/>
        <v>1.9242424242424243</v>
      </c>
      <c r="AA26" s="197">
        <f t="shared" si="3"/>
        <v>0.48031496062992124</v>
      </c>
    </row>
    <row r="27" spans="1:27">
      <c r="A27" s="352"/>
      <c r="B27" s="351"/>
      <c r="C27" s="351"/>
      <c r="D27" s="351"/>
      <c r="E27" s="351"/>
      <c r="F27" s="351"/>
      <c r="G27" s="351"/>
      <c r="H27" s="351"/>
      <c r="I27" s="351"/>
      <c r="J27" s="351"/>
      <c r="K27" s="351"/>
      <c r="L27" s="208" t="e">
        <f t="shared" si="1"/>
        <v>#DIV/0!</v>
      </c>
      <c r="M27" s="351"/>
      <c r="N27" s="351"/>
      <c r="O27" s="351"/>
      <c r="P27" s="351"/>
      <c r="Q27" s="351"/>
      <c r="R27" s="351"/>
      <c r="S27" s="351"/>
      <c r="T27" s="351"/>
      <c r="U27" s="351"/>
      <c r="V27" s="349"/>
      <c r="W27" s="349"/>
      <c r="Y27" s="332"/>
    </row>
    <row r="28" spans="1:27">
      <c r="A28" s="352"/>
      <c r="B28" s="351"/>
      <c r="C28" s="351"/>
      <c r="D28" s="351"/>
      <c r="E28" s="351"/>
      <c r="F28" s="351"/>
      <c r="G28" s="351"/>
      <c r="H28" s="351"/>
      <c r="I28" s="351"/>
      <c r="J28" s="351"/>
      <c r="K28" s="351"/>
      <c r="L28" s="208" t="e">
        <f t="shared" si="1"/>
        <v>#DIV/0!</v>
      </c>
      <c r="M28" s="351"/>
      <c r="N28" s="351"/>
      <c r="O28" s="351"/>
      <c r="P28" s="351"/>
      <c r="Q28" s="351"/>
      <c r="R28" s="351"/>
      <c r="S28" s="351"/>
      <c r="T28" s="351"/>
      <c r="U28" s="351"/>
      <c r="V28" s="349"/>
      <c r="W28" s="349"/>
      <c r="Y28" s="332"/>
    </row>
    <row r="29" spans="1:27" ht="38.25">
      <c r="A29" s="207" t="s">
        <v>481</v>
      </c>
      <c r="B29" s="208">
        <v>39</v>
      </c>
      <c r="C29" s="208">
        <v>9980</v>
      </c>
      <c r="D29" s="208">
        <v>7.8</v>
      </c>
      <c r="E29" s="208">
        <v>20.6</v>
      </c>
      <c r="F29" s="208">
        <v>3.4</v>
      </c>
      <c r="G29" s="208"/>
      <c r="H29" s="208">
        <v>43.4</v>
      </c>
      <c r="I29" s="208">
        <v>4.8</v>
      </c>
      <c r="J29" s="208">
        <v>11.2</v>
      </c>
      <c r="K29" s="208"/>
      <c r="L29" s="208">
        <f t="shared" si="1"/>
        <v>1.0220440881763526</v>
      </c>
      <c r="M29" s="208">
        <v>10.199999999999999</v>
      </c>
      <c r="N29" s="208">
        <v>14.6</v>
      </c>
      <c r="O29" s="208"/>
      <c r="P29" s="208">
        <v>1.84</v>
      </c>
      <c r="Q29" s="208">
        <v>0.21</v>
      </c>
      <c r="R29" s="208">
        <v>0.22</v>
      </c>
      <c r="S29" s="208"/>
      <c r="T29" s="208">
        <v>0.17</v>
      </c>
      <c r="U29" s="208">
        <v>0.48</v>
      </c>
      <c r="V29" s="209" t="s">
        <v>501</v>
      </c>
      <c r="W29" s="349"/>
      <c r="Y29" s="332">
        <f t="shared" si="2"/>
        <v>0.76712328767123283</v>
      </c>
      <c r="Z29" s="197">
        <f t="shared" si="0"/>
        <v>1.7671232876712328</v>
      </c>
      <c r="AA29" s="197">
        <f t="shared" si="3"/>
        <v>0.43410852713178294</v>
      </c>
    </row>
    <row r="30" spans="1:27" ht="38.25">
      <c r="A30" s="207" t="s">
        <v>481</v>
      </c>
      <c r="B30" s="208">
        <v>45</v>
      </c>
      <c r="C30" s="208">
        <v>9620</v>
      </c>
      <c r="D30" s="208">
        <v>6.9</v>
      </c>
      <c r="E30" s="208">
        <v>17.899999999999999</v>
      </c>
      <c r="F30" s="208">
        <v>2.6</v>
      </c>
      <c r="G30" s="208"/>
      <c r="H30" s="208">
        <v>25.8</v>
      </c>
      <c r="I30" s="208">
        <v>3.2</v>
      </c>
      <c r="J30" s="208">
        <v>8.6999999999999993</v>
      </c>
      <c r="K30" s="208"/>
      <c r="L30" s="208">
        <f t="shared" si="1"/>
        <v>0.85239085239085244</v>
      </c>
      <c r="M30" s="208">
        <v>8.1999999999999993</v>
      </c>
      <c r="N30" s="208">
        <v>10.1</v>
      </c>
      <c r="O30" s="208"/>
      <c r="P30" s="208">
        <v>1.34</v>
      </c>
      <c r="Q30" s="208">
        <v>0.17</v>
      </c>
      <c r="R30" s="208">
        <v>0.17</v>
      </c>
      <c r="S30" s="208"/>
      <c r="T30" s="208">
        <v>0.13</v>
      </c>
      <c r="U30" s="208">
        <v>0.36</v>
      </c>
      <c r="V30" s="209" t="s">
        <v>502</v>
      </c>
      <c r="W30" s="349"/>
      <c r="Y30" s="332">
        <f t="shared" si="2"/>
        <v>0.86138613861386137</v>
      </c>
      <c r="Z30" s="197">
        <f t="shared" si="0"/>
        <v>1.8613861386138613</v>
      </c>
      <c r="AA30" s="197">
        <f t="shared" si="3"/>
        <v>0.46276595744680854</v>
      </c>
    </row>
    <row r="31" spans="1:27" ht="38.25">
      <c r="A31" s="207" t="s">
        <v>481</v>
      </c>
      <c r="B31" s="208">
        <v>68</v>
      </c>
      <c r="C31" s="208">
        <v>2336</v>
      </c>
      <c r="D31" s="208">
        <v>14.2</v>
      </c>
      <c r="E31" s="208">
        <v>29.9</v>
      </c>
      <c r="F31" s="208">
        <v>3.8</v>
      </c>
      <c r="G31" s="208"/>
      <c r="H31" s="208">
        <v>98.6</v>
      </c>
      <c r="I31" s="208">
        <v>7.4</v>
      </c>
      <c r="J31" s="208">
        <v>15.1</v>
      </c>
      <c r="K31" s="208">
        <v>0.1</v>
      </c>
      <c r="L31" s="208">
        <f t="shared" si="1"/>
        <v>4.9229452054794525</v>
      </c>
      <c r="M31" s="208">
        <v>11.5</v>
      </c>
      <c r="N31" s="208">
        <v>29.1</v>
      </c>
      <c r="O31" s="208"/>
      <c r="P31" s="208">
        <v>1.89</v>
      </c>
      <c r="Q31" s="208">
        <v>0.15</v>
      </c>
      <c r="R31" s="208">
        <v>0.09</v>
      </c>
      <c r="S31" s="208">
        <v>0.01</v>
      </c>
      <c r="T31" s="208">
        <v>0</v>
      </c>
      <c r="U31" s="208">
        <v>0.5</v>
      </c>
      <c r="V31" s="209" t="s">
        <v>503</v>
      </c>
      <c r="W31" s="349"/>
      <c r="Y31" s="332">
        <f t="shared" si="2"/>
        <v>0.51890034364261162</v>
      </c>
      <c r="Z31" s="197">
        <f t="shared" si="0"/>
        <v>1.5189003436426116</v>
      </c>
      <c r="AA31" s="197">
        <f t="shared" si="3"/>
        <v>0.34162895927601805</v>
      </c>
    </row>
    <row r="32" spans="1:27">
      <c r="A32" s="207" t="s">
        <v>481</v>
      </c>
      <c r="B32" s="208">
        <v>82</v>
      </c>
      <c r="C32" s="208">
        <v>1898</v>
      </c>
      <c r="D32" s="208">
        <v>17.100000000000001</v>
      </c>
      <c r="E32" s="208">
        <v>32.299999999999997</v>
      </c>
      <c r="F32" s="208">
        <v>3.8</v>
      </c>
      <c r="G32" s="208"/>
      <c r="H32" s="208">
        <v>109</v>
      </c>
      <c r="I32" s="208">
        <v>7</v>
      </c>
      <c r="J32" s="208">
        <v>16.8</v>
      </c>
      <c r="K32" s="208">
        <v>0.3</v>
      </c>
      <c r="L32" s="208">
        <f t="shared" si="1"/>
        <v>6.0063224446786094</v>
      </c>
      <c r="M32" s="208">
        <v>11.4</v>
      </c>
      <c r="N32" s="208">
        <v>33.200000000000003</v>
      </c>
      <c r="O32" s="208"/>
      <c r="P32" s="208">
        <v>1.63</v>
      </c>
      <c r="Q32" s="208">
        <v>0.11</v>
      </c>
      <c r="R32" s="208">
        <v>0.06</v>
      </c>
      <c r="S32" s="208">
        <v>0</v>
      </c>
      <c r="T32" s="208">
        <v>-0.02</v>
      </c>
      <c r="U32" s="208">
        <v>0.42</v>
      </c>
      <c r="V32" s="349" t="s">
        <v>504</v>
      </c>
      <c r="W32" s="349" t="s">
        <v>505</v>
      </c>
      <c r="Y32" s="332">
        <f t="shared" si="2"/>
        <v>0.50602409638554213</v>
      </c>
      <c r="Z32" s="197">
        <f t="shared" si="0"/>
        <v>1.5060240963855422</v>
      </c>
      <c r="AA32" s="197">
        <f t="shared" si="3"/>
        <v>0.33599999999999997</v>
      </c>
    </row>
    <row r="33" spans="1:27">
      <c r="A33" s="207" t="s">
        <v>481</v>
      </c>
      <c r="B33" s="208">
        <v>98</v>
      </c>
      <c r="C33" s="208">
        <v>1319</v>
      </c>
      <c r="D33" s="208">
        <v>19.600000000000001</v>
      </c>
      <c r="E33" s="208">
        <v>33.1</v>
      </c>
      <c r="F33" s="208">
        <v>3.6</v>
      </c>
      <c r="G33" s="208"/>
      <c r="H33" s="208">
        <v>149</v>
      </c>
      <c r="I33" s="208">
        <v>8.9</v>
      </c>
      <c r="J33" s="208">
        <v>16.5</v>
      </c>
      <c r="K33" s="208">
        <v>0.4</v>
      </c>
      <c r="L33" s="208">
        <f t="shared" si="1"/>
        <v>8.1880212282031835</v>
      </c>
      <c r="M33" s="208">
        <v>10.8</v>
      </c>
      <c r="N33" s="208">
        <v>41</v>
      </c>
      <c r="O33" s="208"/>
      <c r="P33" s="208">
        <v>1.29</v>
      </c>
      <c r="Q33" s="208">
        <v>7.0000000000000007E-2</v>
      </c>
      <c r="R33" s="208">
        <v>0.04</v>
      </c>
      <c r="S33" s="208">
        <v>0.01</v>
      </c>
      <c r="T33" s="208">
        <v>-0.04</v>
      </c>
      <c r="U33" s="208">
        <v>0.25</v>
      </c>
      <c r="V33" s="349"/>
      <c r="W33" s="349"/>
      <c r="Y33" s="332">
        <f t="shared" si="2"/>
        <v>0.40243902439024393</v>
      </c>
      <c r="Z33" s="197">
        <f t="shared" si="0"/>
        <v>1.4024390243902438</v>
      </c>
      <c r="AA33" s="197">
        <f t="shared" si="3"/>
        <v>0.28695652173913044</v>
      </c>
    </row>
    <row r="34" spans="1:27">
      <c r="A34" s="207" t="s">
        <v>481</v>
      </c>
      <c r="B34" s="208">
        <v>109</v>
      </c>
      <c r="C34" s="208">
        <v>1080</v>
      </c>
      <c r="D34" s="208">
        <v>20</v>
      </c>
      <c r="E34" s="208">
        <v>38.9</v>
      </c>
      <c r="F34" s="208">
        <v>3.2</v>
      </c>
      <c r="G34" s="208"/>
      <c r="H34" s="208">
        <v>156.4</v>
      </c>
      <c r="I34" s="208">
        <v>8.6</v>
      </c>
      <c r="J34" s="208">
        <v>17.600000000000001</v>
      </c>
      <c r="K34" s="208">
        <v>0.4</v>
      </c>
      <c r="L34" s="208">
        <f t="shared" si="1"/>
        <v>8.981481481481481</v>
      </c>
      <c r="M34" s="208">
        <v>9.6999999999999993</v>
      </c>
      <c r="N34" s="208">
        <v>45</v>
      </c>
      <c r="O34" s="208"/>
      <c r="P34" s="208">
        <v>0.92</v>
      </c>
      <c r="Q34" s="208">
        <v>0.05</v>
      </c>
      <c r="R34" s="208">
        <v>0.02</v>
      </c>
      <c r="S34" s="208">
        <v>0</v>
      </c>
      <c r="T34" s="208">
        <v>-0.05</v>
      </c>
      <c r="U34" s="208">
        <v>0.15</v>
      </c>
      <c r="V34" s="349"/>
      <c r="W34" s="349"/>
      <c r="Y34" s="332">
        <f t="shared" si="2"/>
        <v>0.39111111111111113</v>
      </c>
      <c r="Z34" s="197">
        <f t="shared" si="0"/>
        <v>1.3911111111111112</v>
      </c>
      <c r="AA34" s="197">
        <f t="shared" si="3"/>
        <v>0.28115015974440893</v>
      </c>
    </row>
    <row r="35" spans="1:27">
      <c r="A35" s="207" t="s">
        <v>481</v>
      </c>
      <c r="B35" s="208">
        <v>126</v>
      </c>
      <c r="C35" s="208">
        <v>856</v>
      </c>
      <c r="D35" s="208">
        <v>22.6</v>
      </c>
      <c r="E35" s="208">
        <v>40.5</v>
      </c>
      <c r="F35" s="208">
        <v>2.7</v>
      </c>
      <c r="G35" s="208"/>
      <c r="H35" s="208">
        <v>174.9</v>
      </c>
      <c r="I35" s="208">
        <v>9</v>
      </c>
      <c r="J35" s="208">
        <v>16.600000000000001</v>
      </c>
      <c r="K35" s="208">
        <v>0.5</v>
      </c>
      <c r="L35" s="208">
        <f t="shared" si="1"/>
        <v>9.4626168224299061</v>
      </c>
      <c r="M35" s="208">
        <v>8.1</v>
      </c>
      <c r="N35" s="208">
        <v>46</v>
      </c>
      <c r="O35" s="208"/>
      <c r="P35" s="208">
        <v>0.39</v>
      </c>
      <c r="Q35" s="208">
        <v>0.03</v>
      </c>
      <c r="R35" s="208">
        <v>0.01</v>
      </c>
      <c r="S35" s="208">
        <v>0</v>
      </c>
      <c r="T35" s="208">
        <v>-0.06</v>
      </c>
      <c r="U35" s="208">
        <v>0.06</v>
      </c>
      <c r="V35" s="349"/>
      <c r="W35" s="349"/>
      <c r="Y35" s="332">
        <f t="shared" si="2"/>
        <v>0.36086956521739133</v>
      </c>
      <c r="Z35" s="197">
        <f t="shared" si="0"/>
        <v>1.3608695652173912</v>
      </c>
      <c r="AA35" s="197">
        <f t="shared" si="3"/>
        <v>0.26517571884984031</v>
      </c>
    </row>
    <row r="36" spans="1:27">
      <c r="A36" s="207" t="s">
        <v>481</v>
      </c>
      <c r="B36" s="208">
        <v>138</v>
      </c>
      <c r="C36" s="208">
        <v>1087</v>
      </c>
      <c r="D36" s="208">
        <v>22.8</v>
      </c>
      <c r="E36" s="208">
        <v>38</v>
      </c>
      <c r="F36" s="208">
        <v>2.4</v>
      </c>
      <c r="G36" s="208"/>
      <c r="H36" s="208">
        <v>167.9</v>
      </c>
      <c r="I36" s="208">
        <v>8.1</v>
      </c>
      <c r="J36" s="208">
        <v>17.100000000000001</v>
      </c>
      <c r="K36" s="208">
        <v>0.4</v>
      </c>
      <c r="L36" s="208">
        <f t="shared" si="1"/>
        <v>6.8077276908923645</v>
      </c>
      <c r="M36" s="208">
        <v>7.4</v>
      </c>
      <c r="N36" s="208">
        <v>47.5</v>
      </c>
      <c r="O36" s="208"/>
      <c r="P36" s="208">
        <v>0.05</v>
      </c>
      <c r="Q36" s="208">
        <v>0</v>
      </c>
      <c r="R36" s="208">
        <v>0.01</v>
      </c>
      <c r="S36" s="208">
        <v>0</v>
      </c>
      <c r="T36" s="208">
        <v>-0.08</v>
      </c>
      <c r="U36" s="208">
        <v>0.02</v>
      </c>
      <c r="V36" s="349"/>
      <c r="W36" s="349"/>
      <c r="Y36" s="332">
        <f t="shared" si="2"/>
        <v>0.36000000000000004</v>
      </c>
      <c r="Z36" s="197">
        <f t="shared" si="0"/>
        <v>1.36</v>
      </c>
      <c r="AA36" s="197">
        <f t="shared" si="3"/>
        <v>0.26470588235294118</v>
      </c>
    </row>
    <row r="37" spans="1:27" ht="38.25">
      <c r="A37" s="207" t="s">
        <v>527</v>
      </c>
      <c r="B37" s="208">
        <v>110</v>
      </c>
      <c r="C37" s="211"/>
      <c r="D37" s="208" t="s">
        <v>506</v>
      </c>
      <c r="E37" s="208"/>
      <c r="F37" s="208"/>
      <c r="G37" s="208"/>
      <c r="H37" s="351">
        <v>182.3</v>
      </c>
      <c r="I37" s="351"/>
      <c r="J37" s="351"/>
      <c r="K37" s="208"/>
      <c r="L37" s="208" t="e">
        <f t="shared" si="1"/>
        <v>#DIV/0!</v>
      </c>
      <c r="M37" s="208">
        <v>14.9</v>
      </c>
      <c r="N37" s="208">
        <v>76.599999999999994</v>
      </c>
      <c r="O37" s="208"/>
      <c r="P37" s="351">
        <v>2.2999999999999998</v>
      </c>
      <c r="Q37" s="351"/>
      <c r="R37" s="351"/>
      <c r="S37" s="208"/>
      <c r="T37" s="208">
        <v>3.2</v>
      </c>
      <c r="U37" s="208">
        <v>1.2</v>
      </c>
      <c r="V37" s="349" t="s">
        <v>507</v>
      </c>
      <c r="W37" s="349" t="s">
        <v>508</v>
      </c>
      <c r="Y37" s="332"/>
    </row>
    <row r="38" spans="1:27" ht="38.25">
      <c r="A38" s="207" t="s">
        <v>527</v>
      </c>
      <c r="B38" s="208">
        <v>72</v>
      </c>
      <c r="C38" s="208"/>
      <c r="D38" s="208">
        <v>22</v>
      </c>
      <c r="E38" s="208"/>
      <c r="F38" s="208"/>
      <c r="G38" s="208"/>
      <c r="H38" s="351">
        <v>214.7</v>
      </c>
      <c r="I38" s="351"/>
      <c r="J38" s="351"/>
      <c r="K38" s="208"/>
      <c r="L38" s="208" t="e">
        <f t="shared" si="1"/>
        <v>#DIV/0!</v>
      </c>
      <c r="M38" s="208">
        <v>11.5</v>
      </c>
      <c r="N38" s="208">
        <v>64.599999999999994</v>
      </c>
      <c r="O38" s="208"/>
      <c r="P38" s="351">
        <v>7.2</v>
      </c>
      <c r="Q38" s="351"/>
      <c r="R38" s="351"/>
      <c r="S38" s="208"/>
      <c r="T38" s="208">
        <v>1.3</v>
      </c>
      <c r="U38" s="208">
        <v>0.4</v>
      </c>
      <c r="V38" s="349"/>
      <c r="W38" s="349"/>
      <c r="Y38" s="332"/>
    </row>
    <row r="39" spans="1:27" ht="25.5">
      <c r="A39" s="207" t="s">
        <v>528</v>
      </c>
      <c r="B39" s="208">
        <v>83</v>
      </c>
      <c r="C39" s="208"/>
      <c r="D39" s="208">
        <v>26.9</v>
      </c>
      <c r="E39" s="208"/>
      <c r="F39" s="208"/>
      <c r="G39" s="208"/>
      <c r="H39" s="351">
        <v>260.89999999999998</v>
      </c>
      <c r="I39" s="351"/>
      <c r="J39" s="351"/>
      <c r="K39" s="208"/>
      <c r="L39" s="208" t="e">
        <f t="shared" si="1"/>
        <v>#DIV/0!</v>
      </c>
      <c r="M39" s="208">
        <v>19.399999999999999</v>
      </c>
      <c r="N39" s="208">
        <v>77.599999999999994</v>
      </c>
      <c r="O39" s="208"/>
      <c r="P39" s="351">
        <v>3.3</v>
      </c>
      <c r="Q39" s="351"/>
      <c r="R39" s="351"/>
      <c r="S39" s="208"/>
      <c r="T39" s="208">
        <v>2.8</v>
      </c>
      <c r="U39" s="208">
        <v>1.3</v>
      </c>
      <c r="V39" s="209" t="s">
        <v>509</v>
      </c>
      <c r="W39" s="349"/>
      <c r="Y39" s="332"/>
    </row>
    <row r="40" spans="1:27" ht="63.75">
      <c r="A40" s="207" t="s">
        <v>529</v>
      </c>
      <c r="B40" s="208">
        <v>120</v>
      </c>
      <c r="C40" s="208"/>
      <c r="D40" s="208">
        <v>10.9</v>
      </c>
      <c r="E40" s="208"/>
      <c r="F40" s="208"/>
      <c r="G40" s="208"/>
      <c r="H40" s="351">
        <v>35.5</v>
      </c>
      <c r="I40" s="351"/>
      <c r="J40" s="351"/>
      <c r="K40" s="208"/>
      <c r="L40" s="208" t="e">
        <f t="shared" si="1"/>
        <v>#DIV/0!</v>
      </c>
      <c r="M40" s="208">
        <v>4.5</v>
      </c>
      <c r="N40" s="208">
        <v>11.3</v>
      </c>
      <c r="O40" s="208"/>
      <c r="P40" s="208"/>
      <c r="Q40" s="208"/>
      <c r="R40" s="208">
        <v>0.5</v>
      </c>
      <c r="S40" s="208"/>
      <c r="T40" s="208">
        <v>1.3</v>
      </c>
      <c r="U40" s="208"/>
      <c r="V40" s="209" t="s">
        <v>510</v>
      </c>
      <c r="W40" s="209" t="s">
        <v>511</v>
      </c>
      <c r="Y40" s="332"/>
    </row>
    <row r="41" spans="1:27">
      <c r="A41" s="207" t="s">
        <v>481</v>
      </c>
      <c r="B41" s="208">
        <v>125</v>
      </c>
      <c r="C41" s="208">
        <v>1050</v>
      </c>
      <c r="D41" s="208">
        <v>15</v>
      </c>
      <c r="E41" s="208"/>
      <c r="F41" s="208"/>
      <c r="G41" s="208"/>
      <c r="H41" s="351">
        <v>97.8</v>
      </c>
      <c r="I41" s="351"/>
      <c r="J41" s="208">
        <v>21.3</v>
      </c>
      <c r="K41" s="208">
        <v>0.7</v>
      </c>
      <c r="L41" s="208">
        <f t="shared" si="1"/>
        <v>6.9523809523809526</v>
      </c>
      <c r="M41" s="208">
        <v>7.3</v>
      </c>
      <c r="N41" s="208">
        <v>40.700000000000003</v>
      </c>
      <c r="O41" s="208"/>
      <c r="P41" s="351">
        <v>1.1000000000000001</v>
      </c>
      <c r="Q41" s="351"/>
      <c r="R41" s="351"/>
      <c r="S41" s="208"/>
      <c r="T41" s="208">
        <v>4.3</v>
      </c>
      <c r="U41" s="208">
        <v>0.6</v>
      </c>
      <c r="V41" s="209" t="s">
        <v>512</v>
      </c>
      <c r="W41" s="349" t="s">
        <v>513</v>
      </c>
      <c r="Y41" s="332">
        <f t="shared" si="2"/>
        <v>0.52334152334152328</v>
      </c>
      <c r="Z41" s="197">
        <f t="shared" si="0"/>
        <v>1.5233415233415233</v>
      </c>
      <c r="AA41" s="197">
        <f t="shared" si="3"/>
        <v>0.34354838709677415</v>
      </c>
    </row>
    <row r="42" spans="1:27" ht="25.5">
      <c r="A42" s="207" t="s">
        <v>530</v>
      </c>
      <c r="B42" s="208">
        <v>200</v>
      </c>
      <c r="C42" s="208">
        <v>700</v>
      </c>
      <c r="D42" s="208" t="s">
        <v>514</v>
      </c>
      <c r="E42" s="208"/>
      <c r="F42" s="208"/>
      <c r="G42" s="208"/>
      <c r="H42" s="208">
        <v>188.6</v>
      </c>
      <c r="I42" s="208">
        <v>12.4</v>
      </c>
      <c r="J42" s="208">
        <v>33.6</v>
      </c>
      <c r="K42" s="208"/>
      <c r="L42" s="208">
        <f t="shared" si="1"/>
        <v>23.285714285714285</v>
      </c>
      <c r="M42" s="208">
        <v>16.3</v>
      </c>
      <c r="N42" s="208">
        <v>85.1</v>
      </c>
      <c r="O42" s="208"/>
      <c r="P42" s="351">
        <v>3.2</v>
      </c>
      <c r="Q42" s="351"/>
      <c r="R42" s="351"/>
      <c r="S42" s="208"/>
      <c r="T42" s="208">
        <v>3.3</v>
      </c>
      <c r="U42" s="208">
        <v>1.4</v>
      </c>
      <c r="V42" s="209" t="s">
        <v>515</v>
      </c>
      <c r="W42" s="349"/>
      <c r="Y42" s="332">
        <f t="shared" si="2"/>
        <v>0.39482961222091661</v>
      </c>
      <c r="Z42" s="197">
        <f t="shared" si="0"/>
        <v>1.3948296122209167</v>
      </c>
      <c r="AA42" s="197">
        <f t="shared" si="3"/>
        <v>0.2830665543386689</v>
      </c>
    </row>
    <row r="43" spans="1:27" ht="38.25" customHeight="1">
      <c r="A43" s="352" t="s">
        <v>531</v>
      </c>
      <c r="B43" s="351">
        <v>130</v>
      </c>
      <c r="C43" s="351"/>
      <c r="D43" s="351">
        <v>17.600000000000001</v>
      </c>
      <c r="E43" s="351"/>
      <c r="F43" s="351"/>
      <c r="G43" s="208"/>
      <c r="H43" s="351">
        <v>118.9</v>
      </c>
      <c r="I43" s="351"/>
      <c r="J43" s="351"/>
      <c r="K43" s="351"/>
      <c r="L43" s="208" t="e">
        <f t="shared" si="1"/>
        <v>#DIV/0!</v>
      </c>
      <c r="M43" s="351">
        <v>12.3</v>
      </c>
      <c r="N43" s="351">
        <v>65.7</v>
      </c>
      <c r="O43" s="351"/>
      <c r="P43" s="351">
        <v>1.8</v>
      </c>
      <c r="Q43" s="351"/>
      <c r="R43" s="351"/>
      <c r="S43" s="351"/>
      <c r="T43" s="351">
        <v>2.2000000000000002</v>
      </c>
      <c r="U43" s="351">
        <v>1.4</v>
      </c>
      <c r="V43" s="349" t="s">
        <v>516</v>
      </c>
      <c r="W43" s="349" t="s">
        <v>517</v>
      </c>
      <c r="Y43" s="332"/>
    </row>
    <row r="44" spans="1:27">
      <c r="A44" s="352"/>
      <c r="B44" s="351"/>
      <c r="C44" s="351"/>
      <c r="D44" s="351"/>
      <c r="E44" s="351"/>
      <c r="F44" s="351"/>
      <c r="G44" s="208"/>
      <c r="H44" s="351"/>
      <c r="I44" s="351"/>
      <c r="J44" s="351"/>
      <c r="K44" s="351"/>
      <c r="L44" s="208" t="e">
        <f t="shared" si="1"/>
        <v>#DIV/0!</v>
      </c>
      <c r="M44" s="351"/>
      <c r="N44" s="351"/>
      <c r="O44" s="351"/>
      <c r="P44" s="351"/>
      <c r="Q44" s="351"/>
      <c r="R44" s="351"/>
      <c r="S44" s="351"/>
      <c r="T44" s="351"/>
      <c r="U44" s="351"/>
      <c r="V44" s="349"/>
      <c r="W44" s="349"/>
      <c r="Y44" s="332"/>
    </row>
    <row r="45" spans="1:27" ht="31.5" customHeight="1">
      <c r="A45" s="352"/>
      <c r="B45" s="351"/>
      <c r="C45" s="351"/>
      <c r="D45" s="351"/>
      <c r="E45" s="351"/>
      <c r="F45" s="351"/>
      <c r="G45" s="208"/>
      <c r="H45" s="351"/>
      <c r="I45" s="351"/>
      <c r="J45" s="351"/>
      <c r="K45" s="351"/>
      <c r="L45" s="208" t="e">
        <f t="shared" si="1"/>
        <v>#DIV/0!</v>
      </c>
      <c r="M45" s="351"/>
      <c r="N45" s="351"/>
      <c r="O45" s="351"/>
      <c r="P45" s="351"/>
      <c r="Q45" s="351"/>
      <c r="R45" s="351"/>
      <c r="S45" s="351"/>
      <c r="T45" s="351"/>
      <c r="U45" s="351"/>
      <c r="V45" s="349"/>
      <c r="W45" s="349"/>
      <c r="Y45" s="332"/>
    </row>
    <row r="46" spans="1:27" ht="63.75">
      <c r="A46" s="212" t="s">
        <v>481</v>
      </c>
      <c r="B46" s="211">
        <v>55</v>
      </c>
      <c r="C46" s="211">
        <v>1061</v>
      </c>
      <c r="D46" s="211">
        <v>19</v>
      </c>
      <c r="E46" s="211">
        <v>41.5</v>
      </c>
      <c r="F46" s="211"/>
      <c r="G46" s="211"/>
      <c r="H46" s="211">
        <v>168.4</v>
      </c>
      <c r="I46" s="211">
        <v>1.6</v>
      </c>
      <c r="J46" s="211">
        <v>16.600000000000001</v>
      </c>
      <c r="K46" s="211">
        <v>0.1</v>
      </c>
      <c r="L46" s="208">
        <f t="shared" si="1"/>
        <v>15.174363807728559</v>
      </c>
      <c r="M46" s="211">
        <v>16.100000000000001</v>
      </c>
      <c r="N46" s="211">
        <v>31</v>
      </c>
      <c r="O46" s="211"/>
      <c r="P46" s="211">
        <v>6.63</v>
      </c>
      <c r="Q46" s="211">
        <v>0.3</v>
      </c>
      <c r="R46" s="211">
        <v>3.61</v>
      </c>
      <c r="S46" s="211">
        <v>0.09</v>
      </c>
      <c r="T46" s="211">
        <v>2.27</v>
      </c>
      <c r="U46" s="211">
        <v>1.77</v>
      </c>
      <c r="V46" s="213" t="s">
        <v>518</v>
      </c>
      <c r="W46" s="213" t="s">
        <v>519</v>
      </c>
      <c r="Y46" s="332">
        <f t="shared" si="2"/>
        <v>0.53548387096774197</v>
      </c>
      <c r="Z46" s="197">
        <f t="shared" si="0"/>
        <v>1.5354838709677421</v>
      </c>
      <c r="AA46" s="197">
        <f t="shared" si="3"/>
        <v>0.34873949579831931</v>
      </c>
    </row>
    <row r="47" spans="1:27" ht="51">
      <c r="A47" s="212" t="s">
        <v>481</v>
      </c>
      <c r="B47" s="211">
        <v>260</v>
      </c>
      <c r="C47" s="211">
        <v>550</v>
      </c>
      <c r="D47" s="211">
        <v>16.2</v>
      </c>
      <c r="E47" s="211">
        <v>22.2</v>
      </c>
      <c r="F47" s="211">
        <v>4.9000000000000004</v>
      </c>
      <c r="G47" s="211"/>
      <c r="H47" s="211">
        <v>56.6</v>
      </c>
      <c r="I47" s="211">
        <v>10.7</v>
      </c>
      <c r="J47" s="211">
        <v>17.100000000000001</v>
      </c>
      <c r="K47" s="211">
        <v>0.2</v>
      </c>
      <c r="L47" s="208">
        <f t="shared" si="1"/>
        <v>12</v>
      </c>
      <c r="M47" s="211">
        <v>6.6</v>
      </c>
      <c r="N47" s="211">
        <v>37.5</v>
      </c>
      <c r="O47" s="211"/>
      <c r="P47" s="350">
        <v>0.1</v>
      </c>
      <c r="Q47" s="350"/>
      <c r="R47" s="350"/>
      <c r="S47" s="211">
        <v>0.2</v>
      </c>
      <c r="T47" s="211">
        <v>1.25</v>
      </c>
      <c r="U47" s="211"/>
      <c r="V47" s="213" t="s">
        <v>482</v>
      </c>
      <c r="W47" s="213" t="s">
        <v>520</v>
      </c>
      <c r="Y47" s="332">
        <f t="shared" si="2"/>
        <v>0.45600000000000002</v>
      </c>
      <c r="Z47" s="197">
        <f t="shared" si="0"/>
        <v>1.456</v>
      </c>
      <c r="AA47" s="197">
        <f t="shared" si="3"/>
        <v>0.31318681318681318</v>
      </c>
    </row>
    <row r="48" spans="1:27" ht="76.5">
      <c r="A48" s="212" t="s">
        <v>481</v>
      </c>
      <c r="B48" s="211">
        <v>110</v>
      </c>
      <c r="C48" s="211">
        <v>678</v>
      </c>
      <c r="D48" s="211">
        <v>26.5</v>
      </c>
      <c r="E48" s="211"/>
      <c r="F48" s="211">
        <v>9.6999999999999993</v>
      </c>
      <c r="G48" s="211"/>
      <c r="H48" s="211">
        <v>155.9</v>
      </c>
      <c r="I48" s="211">
        <v>12.6</v>
      </c>
      <c r="J48" s="211">
        <v>23.5</v>
      </c>
      <c r="K48" s="211"/>
      <c r="L48" s="208">
        <f t="shared" si="1"/>
        <v>18.436578171091444</v>
      </c>
      <c r="M48" s="211">
        <v>12.5</v>
      </c>
      <c r="N48" s="211">
        <v>68.099999999999994</v>
      </c>
      <c r="O48" s="211"/>
      <c r="P48" s="211"/>
      <c r="Q48" s="211"/>
      <c r="R48" s="211"/>
      <c r="S48" s="211"/>
      <c r="T48" s="211"/>
      <c r="U48" s="211"/>
      <c r="V48" s="213" t="s">
        <v>521</v>
      </c>
      <c r="W48" s="213" t="s">
        <v>522</v>
      </c>
      <c r="Y48" s="332">
        <f t="shared" si="2"/>
        <v>0.34508076358296624</v>
      </c>
      <c r="Z48" s="197">
        <f t="shared" si="0"/>
        <v>1.3450807635829662</v>
      </c>
      <c r="AA48" s="197">
        <f t="shared" si="3"/>
        <v>0.25655021834061137</v>
      </c>
    </row>
    <row r="49" spans="1:27">
      <c r="A49" s="214" t="s">
        <v>523</v>
      </c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6"/>
      <c r="O49" s="216"/>
      <c r="P49" s="216"/>
      <c r="Q49" s="216"/>
      <c r="R49" s="216"/>
      <c r="S49" s="216"/>
      <c r="T49" s="216"/>
      <c r="U49" s="216"/>
      <c r="V49" s="195"/>
      <c r="W49" s="217"/>
    </row>
    <row r="50" spans="1:27">
      <c r="A50" s="214" t="s">
        <v>524</v>
      </c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6"/>
      <c r="O50" s="216"/>
      <c r="P50" s="216"/>
      <c r="Q50" s="216"/>
      <c r="R50" s="216"/>
      <c r="S50" s="216"/>
      <c r="T50" s="216"/>
      <c r="U50" s="216"/>
      <c r="V50" s="195"/>
      <c r="W50" s="217"/>
      <c r="AA50" s="197">
        <f>AVERAGE(AA7:AA48)</f>
        <v>0.35393748203996811</v>
      </c>
    </row>
    <row r="51" spans="1:27">
      <c r="A51" s="218" t="s">
        <v>525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195"/>
      <c r="U51" s="196"/>
      <c r="V51" s="195"/>
      <c r="W51" s="217"/>
      <c r="AA51" s="197">
        <f>COUNT(AA7:AA48)</f>
        <v>28</v>
      </c>
    </row>
    <row r="52" spans="1:27">
      <c r="A52" s="216"/>
      <c r="B52" s="216"/>
      <c r="C52" s="216"/>
      <c r="D52" s="216"/>
      <c r="E52" s="216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195"/>
      <c r="U52" s="196"/>
      <c r="V52" s="195"/>
      <c r="W52" s="217"/>
      <c r="AA52" s="197">
        <f>MIN(AA7:AA48)</f>
        <v>0.22199170124481327</v>
      </c>
    </row>
    <row r="53" spans="1:27">
      <c r="A53" s="218" t="s">
        <v>526</v>
      </c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195"/>
      <c r="U53" s="196"/>
      <c r="V53" s="195"/>
      <c r="W53" s="217"/>
      <c r="AA53" s="197">
        <f>MAX(AA7:AA48)</f>
        <v>0.51181102362204722</v>
      </c>
    </row>
    <row r="54" spans="1:27">
      <c r="A54" s="216"/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195"/>
      <c r="U54" s="196"/>
      <c r="V54" s="195"/>
      <c r="W54" s="217"/>
    </row>
    <row r="55" spans="1:27">
      <c r="W55" s="217"/>
    </row>
    <row r="56" spans="1:27">
      <c r="W56" s="217"/>
    </row>
    <row r="57" spans="1:27">
      <c r="W57" s="217"/>
    </row>
    <row r="58" spans="1:27">
      <c r="W58" s="217"/>
    </row>
    <row r="59" spans="1:27">
      <c r="W59" s="217"/>
    </row>
    <row r="60" spans="1:27">
      <c r="W60" s="217"/>
    </row>
    <row r="61" spans="1:27">
      <c r="W61" s="217"/>
    </row>
    <row r="62" spans="1:27">
      <c r="W62" s="217"/>
    </row>
    <row r="63" spans="1:27">
      <c r="W63" s="217"/>
    </row>
    <row r="64" spans="1:27">
      <c r="W64" s="217"/>
    </row>
    <row r="65" spans="23:23">
      <c r="W65" s="217"/>
    </row>
  </sheetData>
  <mergeCells count="102">
    <mergeCell ref="A43:A45"/>
    <mergeCell ref="E43:E45"/>
    <mergeCell ref="D43:D45"/>
    <mergeCell ref="C43:C45"/>
    <mergeCell ref="B43:B45"/>
    <mergeCell ref="O43:O45"/>
    <mergeCell ref="N43:N45"/>
    <mergeCell ref="M43:M45"/>
    <mergeCell ref="K43:K45"/>
    <mergeCell ref="H43:J45"/>
    <mergeCell ref="F43:F45"/>
    <mergeCell ref="P42:R42"/>
    <mergeCell ref="W41:W42"/>
    <mergeCell ref="W43:W45"/>
    <mergeCell ref="V43:V45"/>
    <mergeCell ref="U43:U45"/>
    <mergeCell ref="T43:T45"/>
    <mergeCell ref="S43:S45"/>
    <mergeCell ref="P43:R45"/>
    <mergeCell ref="P37:R37"/>
    <mergeCell ref="W37:W39"/>
    <mergeCell ref="P6:U6"/>
    <mergeCell ref="P7:R7"/>
    <mergeCell ref="U20:U22"/>
    <mergeCell ref="S20:S22"/>
    <mergeCell ref="R20:R22"/>
    <mergeCell ref="Q20:Q22"/>
    <mergeCell ref="P20:P22"/>
    <mergeCell ref="F20:F22"/>
    <mergeCell ref="E20:E22"/>
    <mergeCell ref="H20:H22"/>
    <mergeCell ref="G20:G22"/>
    <mergeCell ref="H11:I11"/>
    <mergeCell ref="P11:Q11"/>
    <mergeCell ref="T20:T22"/>
    <mergeCell ref="K20:K22"/>
    <mergeCell ref="J20:J22"/>
    <mergeCell ref="O20:O22"/>
    <mergeCell ref="N20:N22"/>
    <mergeCell ref="M20:M22"/>
    <mergeCell ref="I20:I22"/>
    <mergeCell ref="B20:B22"/>
    <mergeCell ref="A20:A22"/>
    <mergeCell ref="D20:D22"/>
    <mergeCell ref="C20:C22"/>
    <mergeCell ref="A23:A25"/>
    <mergeCell ref="B23:B25"/>
    <mergeCell ref="C23:C25"/>
    <mergeCell ref="D23:D25"/>
    <mergeCell ref="E23:E25"/>
    <mergeCell ref="Q23:Q25"/>
    <mergeCell ref="I26:I28"/>
    <mergeCell ref="J26:J28"/>
    <mergeCell ref="K26:K28"/>
    <mergeCell ref="M26:M28"/>
    <mergeCell ref="U26:U28"/>
    <mergeCell ref="F23:F25"/>
    <mergeCell ref="I23:I25"/>
    <mergeCell ref="J23:J25"/>
    <mergeCell ref="K23:K25"/>
    <mergeCell ref="M23:M25"/>
    <mergeCell ref="G23:G25"/>
    <mergeCell ref="H23:H25"/>
    <mergeCell ref="G26:G28"/>
    <mergeCell ref="H26:H28"/>
    <mergeCell ref="A26:A28"/>
    <mergeCell ref="B26:B28"/>
    <mergeCell ref="C26:C28"/>
    <mergeCell ref="D26:D28"/>
    <mergeCell ref="E26:E28"/>
    <mergeCell ref="F26:F28"/>
    <mergeCell ref="R26:R28"/>
    <mergeCell ref="S26:S28"/>
    <mergeCell ref="T26:T28"/>
    <mergeCell ref="N26:N28"/>
    <mergeCell ref="O26:O28"/>
    <mergeCell ref="P26:P28"/>
    <mergeCell ref="Q26:Q28"/>
    <mergeCell ref="V26:V28"/>
    <mergeCell ref="W14:W31"/>
    <mergeCell ref="V32:V36"/>
    <mergeCell ref="V23:V25"/>
    <mergeCell ref="V20:V22"/>
    <mergeCell ref="W32:W36"/>
    <mergeCell ref="V14:V17"/>
    <mergeCell ref="P47:R47"/>
    <mergeCell ref="H38:J38"/>
    <mergeCell ref="P38:R38"/>
    <mergeCell ref="V37:V38"/>
    <mergeCell ref="H39:J39"/>
    <mergeCell ref="P39:R39"/>
    <mergeCell ref="H40:J40"/>
    <mergeCell ref="H41:I41"/>
    <mergeCell ref="P41:R41"/>
    <mergeCell ref="H37:J37"/>
    <mergeCell ref="R23:R25"/>
    <mergeCell ref="S23:S25"/>
    <mergeCell ref="T23:T25"/>
    <mergeCell ref="U23:U25"/>
    <mergeCell ref="N23:N25"/>
    <mergeCell ref="O23:O25"/>
    <mergeCell ref="P23:P25"/>
  </mergeCells>
  <phoneticPr fontId="5" type="noConversion"/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B71"/>
  <sheetViews>
    <sheetView topLeftCell="A50" workbookViewId="0">
      <selection activeCell="A65" sqref="A65"/>
    </sheetView>
  </sheetViews>
  <sheetFormatPr baseColWidth="10" defaultRowHeight="12.75"/>
  <sheetData>
    <row r="1" spans="1:2" ht="21">
      <c r="A1" s="27" t="s">
        <v>48</v>
      </c>
      <c r="B1" t="s">
        <v>55</v>
      </c>
    </row>
    <row r="2" spans="1:2">
      <c r="A2" s="34">
        <v>8</v>
      </c>
      <c r="B2">
        <v>8.1758838114662584</v>
      </c>
    </row>
    <row r="3" spans="1:2">
      <c r="A3" s="36">
        <v>9</v>
      </c>
      <c r="B3">
        <v>8.7403874447366334</v>
      </c>
    </row>
    <row r="4" spans="1:2">
      <c r="A4" s="36">
        <v>10</v>
      </c>
      <c r="B4">
        <v>9.2705808485565502</v>
      </c>
    </row>
    <row r="5" spans="1:2">
      <c r="A5" s="36">
        <v>11</v>
      </c>
      <c r="B5">
        <v>9.772050238058398</v>
      </c>
    </row>
    <row r="6" spans="1:2">
      <c r="A6" s="36">
        <v>12</v>
      </c>
      <c r="B6">
        <v>10.249012754438883</v>
      </c>
    </row>
    <row r="7" spans="1:2">
      <c r="A7" s="36">
        <v>13</v>
      </c>
      <c r="B7">
        <v>10.704744696916626</v>
      </c>
    </row>
    <row r="8" spans="1:2">
      <c r="A8" s="36">
        <v>14</v>
      </c>
      <c r="B8">
        <v>11.283791670955125</v>
      </c>
    </row>
    <row r="9" spans="1:2">
      <c r="A9" s="36">
        <v>15</v>
      </c>
      <c r="B9">
        <v>11.834540545406396</v>
      </c>
    </row>
    <row r="10" spans="1:2">
      <c r="A10" s="36">
        <v>16</v>
      </c>
      <c r="B10">
        <v>12.360774464742066</v>
      </c>
    </row>
    <row r="11" spans="1:2">
      <c r="A11" s="36">
        <v>17</v>
      </c>
      <c r="B11">
        <v>12.988619621707652</v>
      </c>
    </row>
    <row r="12" spans="1:2">
      <c r="A12" s="36">
        <v>18</v>
      </c>
      <c r="B12">
        <v>13.587484461319491</v>
      </c>
    </row>
    <row r="13" spans="1:2">
      <c r="A13" s="36">
        <v>19</v>
      </c>
      <c r="B13">
        <v>14.161046158239445</v>
      </c>
    </row>
    <row r="14" spans="1:2">
      <c r="A14" s="36">
        <v>20</v>
      </c>
      <c r="B14">
        <v>14.820047957642227</v>
      </c>
    </row>
    <row r="15" spans="1:2">
      <c r="A15" s="36">
        <v>21</v>
      </c>
      <c r="B15">
        <v>15.553633450087505</v>
      </c>
    </row>
    <row r="16" spans="1:2">
      <c r="A16" s="36">
        <v>22</v>
      </c>
      <c r="B16">
        <v>16.25414425715935</v>
      </c>
    </row>
    <row r="17" spans="1:2">
      <c r="A17" s="36">
        <v>23</v>
      </c>
      <c r="B17">
        <v>17.019459345914886</v>
      </c>
    </row>
    <row r="18" spans="1:2">
      <c r="A18" s="36">
        <v>24</v>
      </c>
      <c r="B18">
        <v>17.841241161527712</v>
      </c>
    </row>
    <row r="19" spans="1:2">
      <c r="A19" s="36">
        <v>25</v>
      </c>
      <c r="B19">
        <v>18.626802622574058</v>
      </c>
    </row>
    <row r="20" spans="1:2">
      <c r="A20" s="36">
        <v>26</v>
      </c>
      <c r="B20">
        <v>19.380548642824152</v>
      </c>
    </row>
    <row r="21" spans="1:2">
      <c r="A21" s="36">
        <v>27</v>
      </c>
      <c r="B21">
        <v>20.185060176161279</v>
      </c>
    </row>
    <row r="22" spans="1:2">
      <c r="A22" s="36">
        <v>28</v>
      </c>
      <c r="B22">
        <v>20.95871281671733</v>
      </c>
    </row>
    <row r="23" spans="1:2">
      <c r="A23" s="36">
        <v>29</v>
      </c>
      <c r="B23">
        <v>21.778010249190537</v>
      </c>
    </row>
    <row r="24" spans="1:2">
      <c r="A24" s="36">
        <v>30</v>
      </c>
      <c r="B24">
        <v>22.56758334191025</v>
      </c>
    </row>
    <row r="25" spans="1:2">
      <c r="A25" s="36">
        <v>31</v>
      </c>
      <c r="B25">
        <v>23.398568422792877</v>
      </c>
    </row>
    <row r="26" spans="1:2">
      <c r="A26" s="36">
        <v>32</v>
      </c>
      <c r="B26">
        <v>24.201036973199614</v>
      </c>
    </row>
    <row r="27" spans="1:2">
      <c r="A27" s="3">
        <v>4</v>
      </c>
      <c r="B27">
        <v>8.5563586777479035</v>
      </c>
    </row>
    <row r="28" spans="1:2">
      <c r="A28" s="6">
        <v>5</v>
      </c>
      <c r="B28">
        <v>8.5563586777479035</v>
      </c>
    </row>
    <row r="29" spans="1:2">
      <c r="A29" s="6">
        <v>6</v>
      </c>
      <c r="B29">
        <v>8.7403874447366334</v>
      </c>
    </row>
    <row r="30" spans="1:2">
      <c r="A30" s="6">
        <v>7</v>
      </c>
      <c r="B30">
        <v>8.9206205807638561</v>
      </c>
    </row>
    <row r="31" spans="1:2">
      <c r="A31" s="6">
        <v>8</v>
      </c>
      <c r="B31">
        <v>9.2705808485565502</v>
      </c>
    </row>
    <row r="32" spans="1:2">
      <c r="A32" s="6">
        <v>9</v>
      </c>
      <c r="B32">
        <v>9.6078024018658539</v>
      </c>
    </row>
    <row r="33" spans="1:2">
      <c r="A33" s="6">
        <v>10</v>
      </c>
      <c r="B33">
        <v>9.9335826727810108</v>
      </c>
    </row>
    <row r="34" spans="1:2">
      <c r="A34" s="6">
        <v>11</v>
      </c>
      <c r="B34">
        <v>10.55502061411188</v>
      </c>
    </row>
    <row r="35" spans="1:2">
      <c r="A35" s="6">
        <v>12</v>
      </c>
      <c r="B35">
        <v>11.141851534268367</v>
      </c>
    </row>
    <row r="36" spans="1:2">
      <c r="A36" s="6">
        <v>13</v>
      </c>
      <c r="B36">
        <v>11.834540545406396</v>
      </c>
    </row>
    <row r="37" spans="1:2">
      <c r="A37" s="6">
        <v>14</v>
      </c>
      <c r="B37">
        <v>12.488868813069399</v>
      </c>
    </row>
    <row r="38" spans="1:2">
      <c r="A38" s="6">
        <v>15</v>
      </c>
      <c r="B38">
        <v>13.231418571003069</v>
      </c>
    </row>
    <row r="39" spans="1:2">
      <c r="A39" s="6">
        <v>16</v>
      </c>
      <c r="B39">
        <v>13.934454799959425</v>
      </c>
    </row>
    <row r="40" spans="1:2">
      <c r="A40" s="6">
        <v>17</v>
      </c>
      <c r="B40">
        <v>14.712264360219255</v>
      </c>
    </row>
    <row r="41" spans="1:2">
      <c r="A41" s="6">
        <v>18</v>
      </c>
      <c r="B41">
        <v>15.450968080927582</v>
      </c>
    </row>
    <row r="42" spans="1:2">
      <c r="A42" s="6">
        <v>19</v>
      </c>
      <c r="B42">
        <v>16.25414425715935</v>
      </c>
    </row>
    <row r="43" spans="1:2">
      <c r="A43" s="6">
        <v>20</v>
      </c>
      <c r="B43">
        <v>16.925687506432688</v>
      </c>
    </row>
    <row r="44" spans="1:2">
      <c r="A44" s="6">
        <v>21</v>
      </c>
      <c r="B44">
        <v>17.751810818109593</v>
      </c>
    </row>
    <row r="45" spans="1:2">
      <c r="A45" s="6">
        <v>22</v>
      </c>
      <c r="B45">
        <v>18.455123359562137</v>
      </c>
    </row>
    <row r="46" spans="1:2">
      <c r="A46" s="6">
        <v>23</v>
      </c>
      <c r="B46">
        <v>19.215604803731708</v>
      </c>
    </row>
    <row r="47" spans="1:2">
      <c r="A47" s="6">
        <v>24</v>
      </c>
      <c r="B47">
        <v>19.867165345562022</v>
      </c>
    </row>
    <row r="48" spans="1:2">
      <c r="A48" s="6">
        <v>25</v>
      </c>
      <c r="B48">
        <v>20.575523046193545</v>
      </c>
    </row>
    <row r="49" spans="1:2">
      <c r="A49" s="6">
        <v>26</v>
      </c>
      <c r="B49">
        <v>21.260292528114064</v>
      </c>
    </row>
    <row r="50" spans="1:2">
      <c r="A50" s="6">
        <v>27</v>
      </c>
      <c r="B50">
        <v>21.850968611841584</v>
      </c>
    </row>
    <row r="51" spans="1:2">
      <c r="A51" s="6">
        <v>28</v>
      </c>
      <c r="B51">
        <v>22.496949104983706</v>
      </c>
    </row>
    <row r="52" spans="1:2">
      <c r="A52" s="6">
        <v>29</v>
      </c>
      <c r="B52">
        <v>23.124891541124434</v>
      </c>
    </row>
    <row r="53" spans="1:2">
      <c r="A53" s="6">
        <v>30</v>
      </c>
      <c r="B53">
        <v>23.7362275550541</v>
      </c>
    </row>
    <row r="54" spans="1:2">
      <c r="A54" s="3">
        <v>36</v>
      </c>
      <c r="B54">
        <v>28.209479177387813</v>
      </c>
    </row>
    <row r="55" spans="1:2">
      <c r="A55" s="6">
        <v>38</v>
      </c>
      <c r="B55">
        <v>29.316150714175194</v>
      </c>
    </row>
    <row r="56" spans="1:2">
      <c r="A56" s="6">
        <v>40</v>
      </c>
      <c r="B56">
        <v>30.382538898732495</v>
      </c>
    </row>
    <row r="57" spans="1:2">
      <c r="A57" s="6">
        <v>42</v>
      </c>
      <c r="B57">
        <v>31.915382432114615</v>
      </c>
    </row>
    <row r="58" spans="1:2">
      <c r="A58" s="6">
        <v>44</v>
      </c>
      <c r="B58">
        <v>32.897623212397704</v>
      </c>
    </row>
    <row r="59" spans="1:2">
      <c r="A59" s="6">
        <v>46</v>
      </c>
      <c r="B59">
        <v>33.851375012865375</v>
      </c>
    </row>
    <row r="60" spans="1:2">
      <c r="A60" s="6">
        <v>48</v>
      </c>
      <c r="B60">
        <v>35.233628199729637</v>
      </c>
    </row>
    <row r="61" spans="1:2">
      <c r="A61" s="6">
        <v>50</v>
      </c>
      <c r="B61">
        <v>36.56366395715726</v>
      </c>
    </row>
    <row r="62" spans="1:2">
      <c r="A62" s="6">
        <v>52</v>
      </c>
      <c r="B62">
        <v>37.846987830302403</v>
      </c>
    </row>
    <row r="63" spans="1:2">
      <c r="A63" s="6">
        <v>54</v>
      </c>
      <c r="B63">
        <v>39.088200952233592</v>
      </c>
    </row>
    <row r="64" spans="1:2">
      <c r="A64" s="6">
        <v>56</v>
      </c>
      <c r="B64">
        <v>40.291195310356976</v>
      </c>
    </row>
    <row r="65" spans="1:2">
      <c r="A65" s="6">
        <v>58</v>
      </c>
      <c r="B65">
        <v>41.841419359420023</v>
      </c>
    </row>
    <row r="66" spans="1:2">
      <c r="A66" s="6">
        <v>60</v>
      </c>
      <c r="B66">
        <v>42.967398569915609</v>
      </c>
    </row>
    <row r="67" spans="1:2">
      <c r="A67" s="6">
        <v>62</v>
      </c>
      <c r="B67">
        <v>44.064615120537738</v>
      </c>
    </row>
    <row r="68" spans="1:2">
      <c r="A68" s="6">
        <v>64</v>
      </c>
      <c r="B68">
        <v>45.135166683820501</v>
      </c>
    </row>
    <row r="69" spans="1:2">
      <c r="A69" s="6">
        <v>66</v>
      </c>
      <c r="B69">
        <v>46.180907715541899</v>
      </c>
    </row>
    <row r="70" spans="1:2">
      <c r="A70" s="6">
        <v>68</v>
      </c>
      <c r="B70">
        <v>46.865106579076034</v>
      </c>
    </row>
    <row r="71" spans="1:2">
      <c r="A71" s="6">
        <v>70</v>
      </c>
      <c r="B71">
        <v>47.539459314393909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J38"/>
  <sheetViews>
    <sheetView topLeftCell="A13" workbookViewId="0">
      <selection activeCell="E23" sqref="E23:G35"/>
    </sheetView>
  </sheetViews>
  <sheetFormatPr baseColWidth="10" defaultRowHeight="12.75"/>
  <cols>
    <col min="1" max="1" width="31.140625" style="230" customWidth="1"/>
    <col min="2" max="2" width="15.28515625" style="230" customWidth="1"/>
    <col min="3" max="4" width="11.42578125" style="230" customWidth="1"/>
    <col min="5" max="5" width="13.85546875" style="230" bestFit="1" customWidth="1"/>
    <col min="6" max="16384" width="11.42578125" style="230"/>
  </cols>
  <sheetData>
    <row r="1" spans="1:8">
      <c r="A1" s="229" t="s">
        <v>552</v>
      </c>
      <c r="B1" s="229"/>
    </row>
    <row r="2" spans="1:8">
      <c r="A2" s="229" t="s">
        <v>553</v>
      </c>
      <c r="B2" s="229"/>
    </row>
    <row r="3" spans="1:8">
      <c r="A3" s="229" t="s">
        <v>554</v>
      </c>
      <c r="B3" s="229"/>
    </row>
    <row r="5" spans="1:8">
      <c r="A5" s="231" t="s">
        <v>555</v>
      </c>
      <c r="B5" s="229"/>
    </row>
    <row r="6" spans="1:8">
      <c r="A6" s="231" t="s">
        <v>556</v>
      </c>
      <c r="B6" s="229"/>
    </row>
    <row r="7" spans="1:8">
      <c r="C7" s="229" t="s">
        <v>557</v>
      </c>
      <c r="D7" s="229" t="s">
        <v>558</v>
      </c>
      <c r="E7" s="229" t="s">
        <v>559</v>
      </c>
      <c r="F7" s="229" t="s">
        <v>560</v>
      </c>
      <c r="G7" s="229" t="s">
        <v>561</v>
      </c>
      <c r="H7" s="229" t="s">
        <v>562</v>
      </c>
    </row>
    <row r="8" spans="1:8">
      <c r="A8" s="229" t="s">
        <v>563</v>
      </c>
      <c r="B8" s="229"/>
      <c r="C8" s="230">
        <v>190</v>
      </c>
      <c r="D8" s="230">
        <v>175</v>
      </c>
      <c r="E8" s="230">
        <v>170</v>
      </c>
      <c r="F8" s="230">
        <v>125</v>
      </c>
      <c r="G8" s="230">
        <v>220</v>
      </c>
      <c r="H8" s="230">
        <v>20</v>
      </c>
    </row>
    <row r="9" spans="1:8" ht="38.25">
      <c r="A9" s="232" t="s">
        <v>564</v>
      </c>
      <c r="B9" s="232"/>
      <c r="C9" s="230">
        <v>18</v>
      </c>
      <c r="D9" s="230">
        <v>20</v>
      </c>
      <c r="E9" s="230">
        <v>20</v>
      </c>
      <c r="F9" s="230">
        <v>24</v>
      </c>
      <c r="G9" s="230">
        <v>21</v>
      </c>
      <c r="H9" s="230">
        <v>19</v>
      </c>
    </row>
    <row r="10" spans="1:8">
      <c r="A10" s="229" t="s">
        <v>565</v>
      </c>
      <c r="B10" s="229"/>
      <c r="C10" s="229">
        <v>64.22</v>
      </c>
      <c r="D10" s="230">
        <v>64.150000000000006</v>
      </c>
      <c r="E10" s="230">
        <v>64.17</v>
      </c>
      <c r="F10" s="230">
        <v>63.25</v>
      </c>
      <c r="G10" s="230">
        <v>63.97</v>
      </c>
      <c r="H10" s="230">
        <v>65.7</v>
      </c>
    </row>
    <row r="12" spans="1:8" ht="15.75">
      <c r="A12" s="229" t="s">
        <v>583</v>
      </c>
      <c r="B12" s="229" t="s">
        <v>566</v>
      </c>
      <c r="C12" s="230">
        <v>8960</v>
      </c>
      <c r="D12" s="230">
        <v>10780</v>
      </c>
      <c r="E12" s="230">
        <v>6860</v>
      </c>
      <c r="F12" s="230">
        <v>15050</v>
      </c>
      <c r="G12" s="230">
        <v>6760</v>
      </c>
      <c r="H12" s="230">
        <v>19900</v>
      </c>
    </row>
    <row r="13" spans="1:8">
      <c r="B13" s="229" t="s">
        <v>567</v>
      </c>
      <c r="C13" s="230">
        <v>440</v>
      </c>
      <c r="D13" s="230">
        <v>450</v>
      </c>
      <c r="E13" s="230">
        <v>1360</v>
      </c>
      <c r="F13" s="230">
        <v>230</v>
      </c>
      <c r="G13" s="230">
        <v>1540</v>
      </c>
      <c r="H13" s="230">
        <v>50</v>
      </c>
    </row>
    <row r="14" spans="1:8">
      <c r="B14" s="229" t="s">
        <v>568</v>
      </c>
      <c r="C14" s="230">
        <v>3040</v>
      </c>
      <c r="D14" s="230">
        <v>11420</v>
      </c>
      <c r="E14" s="230">
        <v>6100</v>
      </c>
      <c r="F14" s="230">
        <v>1090</v>
      </c>
      <c r="G14" s="230">
        <v>3840</v>
      </c>
      <c r="H14" s="230">
        <v>430</v>
      </c>
    </row>
    <row r="15" spans="1:8">
      <c r="B15" s="229" t="s">
        <v>569</v>
      </c>
      <c r="C15" s="230">
        <v>12440</v>
      </c>
      <c r="D15" s="230">
        <v>22650</v>
      </c>
      <c r="E15" s="230">
        <v>14320</v>
      </c>
      <c r="F15" s="230">
        <v>16370</v>
      </c>
      <c r="G15" s="230">
        <v>12140</v>
      </c>
      <c r="H15" s="230">
        <v>20380</v>
      </c>
    </row>
    <row r="17" spans="1:10" ht="15.75">
      <c r="A17" s="229" t="s">
        <v>583</v>
      </c>
      <c r="B17" s="229" t="s">
        <v>566</v>
      </c>
      <c r="C17" s="230">
        <v>18</v>
      </c>
      <c r="D17" s="230">
        <v>21</v>
      </c>
      <c r="E17" s="230">
        <v>18</v>
      </c>
      <c r="F17" s="230">
        <v>8</v>
      </c>
      <c r="G17" s="230">
        <v>11</v>
      </c>
      <c r="H17" s="230">
        <v>8</v>
      </c>
    </row>
    <row r="18" spans="1:10">
      <c r="B18" s="229" t="s">
        <v>567</v>
      </c>
      <c r="C18" s="230">
        <v>6</v>
      </c>
      <c r="D18" s="230">
        <v>0</v>
      </c>
      <c r="E18" s="230">
        <v>6</v>
      </c>
      <c r="F18" s="230">
        <v>8</v>
      </c>
      <c r="G18" s="230">
        <v>13</v>
      </c>
      <c r="H18" s="230">
        <v>10</v>
      </c>
    </row>
    <row r="19" spans="1:10">
      <c r="B19" s="229" t="s">
        <v>568</v>
      </c>
      <c r="C19" s="230">
        <v>12</v>
      </c>
      <c r="D19" s="230">
        <v>15</v>
      </c>
      <c r="E19" s="230">
        <v>12</v>
      </c>
      <c r="F19" s="230">
        <v>8</v>
      </c>
      <c r="G19" s="230">
        <v>13</v>
      </c>
      <c r="H19" s="230">
        <v>6</v>
      </c>
    </row>
    <row r="20" spans="1:10">
      <c r="B20" s="229"/>
    </row>
    <row r="21" spans="1:10">
      <c r="A21" s="231" t="s">
        <v>570</v>
      </c>
    </row>
    <row r="22" spans="1:10">
      <c r="A22" s="231" t="s">
        <v>571</v>
      </c>
    </row>
    <row r="23" spans="1:10">
      <c r="B23" s="231" t="s">
        <v>566</v>
      </c>
      <c r="E23" s="231" t="s">
        <v>567</v>
      </c>
      <c r="H23" s="231" t="s">
        <v>568</v>
      </c>
    </row>
    <row r="24" spans="1:10">
      <c r="B24" s="229" t="s">
        <v>572</v>
      </c>
      <c r="C24" s="229" t="s">
        <v>573</v>
      </c>
      <c r="D24" s="229" t="s">
        <v>574</v>
      </c>
      <c r="E24" s="229" t="s">
        <v>572</v>
      </c>
      <c r="F24" s="229" t="s">
        <v>573</v>
      </c>
      <c r="G24" s="229" t="s">
        <v>574</v>
      </c>
      <c r="H24" s="229" t="s">
        <v>572</v>
      </c>
      <c r="I24" s="229" t="s">
        <v>573</v>
      </c>
      <c r="J24" s="229" t="s">
        <v>574</v>
      </c>
    </row>
    <row r="25" spans="1:10">
      <c r="A25" s="229" t="s">
        <v>575</v>
      </c>
      <c r="B25" s="233">
        <v>4.7</v>
      </c>
      <c r="C25" s="233">
        <v>1.1000000000000001</v>
      </c>
      <c r="D25" s="233">
        <v>10</v>
      </c>
      <c r="E25" s="233">
        <v>5.2</v>
      </c>
      <c r="F25" s="233">
        <v>1.1000000000000001</v>
      </c>
      <c r="G25" s="233">
        <v>9.9</v>
      </c>
      <c r="H25" s="233">
        <v>4.3</v>
      </c>
      <c r="I25" s="233">
        <v>0.9</v>
      </c>
      <c r="J25" s="233">
        <v>9.8000000000000007</v>
      </c>
    </row>
    <row r="26" spans="1:10">
      <c r="A26" s="229" t="s">
        <v>576</v>
      </c>
      <c r="B26" s="233">
        <v>41</v>
      </c>
      <c r="C26" s="233">
        <v>16.5</v>
      </c>
      <c r="D26" s="233">
        <v>88</v>
      </c>
      <c r="E26" s="233">
        <v>47.3</v>
      </c>
      <c r="F26" s="233">
        <v>18.2</v>
      </c>
      <c r="G26" s="233">
        <v>83</v>
      </c>
      <c r="H26" s="233">
        <v>51.1</v>
      </c>
      <c r="I26" s="233">
        <v>18.2</v>
      </c>
      <c r="J26" s="233">
        <v>92.2</v>
      </c>
    </row>
    <row r="27" spans="1:10">
      <c r="A27" s="229" t="s">
        <v>577</v>
      </c>
      <c r="B27" s="233">
        <v>9.8000000000000007</v>
      </c>
      <c r="C27" s="233">
        <v>1.3</v>
      </c>
      <c r="D27" s="233">
        <v>36.6</v>
      </c>
      <c r="E27" s="233">
        <v>2.7</v>
      </c>
      <c r="F27" s="233">
        <v>0.2</v>
      </c>
      <c r="G27" s="233">
        <v>7.3</v>
      </c>
      <c r="H27" s="233">
        <v>11.9</v>
      </c>
      <c r="I27" s="233">
        <v>1.8</v>
      </c>
      <c r="J27" s="233">
        <v>42</v>
      </c>
    </row>
    <row r="28" spans="1:10">
      <c r="A28" s="229" t="s">
        <v>578</v>
      </c>
      <c r="B28" s="233">
        <v>31.3</v>
      </c>
      <c r="C28" s="233">
        <v>13</v>
      </c>
      <c r="D28" s="233">
        <v>61.6</v>
      </c>
      <c r="E28" s="233">
        <v>44.6</v>
      </c>
      <c r="F28" s="233">
        <v>14.6</v>
      </c>
      <c r="G28" s="233">
        <v>81.599999999999994</v>
      </c>
      <c r="H28" s="233">
        <v>39.1</v>
      </c>
      <c r="I28" s="233">
        <v>12</v>
      </c>
      <c r="J28" s="233">
        <v>71.900000000000006</v>
      </c>
    </row>
    <row r="29" spans="1:10" ht="25.5">
      <c r="A29" s="232" t="s">
        <v>579</v>
      </c>
      <c r="B29" s="230">
        <v>0.79</v>
      </c>
      <c r="C29" s="230">
        <v>0.53</v>
      </c>
      <c r="D29" s="230">
        <v>0.94</v>
      </c>
      <c r="E29" s="230">
        <v>0.94</v>
      </c>
      <c r="F29" s="230">
        <v>0.94</v>
      </c>
      <c r="G29" s="230">
        <v>0.99</v>
      </c>
      <c r="H29" s="230">
        <v>0.77</v>
      </c>
      <c r="I29" s="230">
        <v>0.54</v>
      </c>
      <c r="J29" s="230">
        <v>0.97</v>
      </c>
    </row>
    <row r="30" spans="1:10">
      <c r="A30" s="229" t="s">
        <v>580</v>
      </c>
    </row>
    <row r="31" spans="1:10">
      <c r="A31" s="234" t="s">
        <v>465</v>
      </c>
      <c r="B31" s="230">
        <v>2306</v>
      </c>
      <c r="C31" s="230">
        <v>110</v>
      </c>
      <c r="D31" s="230">
        <v>11524</v>
      </c>
      <c r="E31" s="230">
        <v>2820</v>
      </c>
      <c r="F31" s="230">
        <v>128</v>
      </c>
      <c r="G31" s="230">
        <v>10047</v>
      </c>
      <c r="H31" s="230">
        <v>2940</v>
      </c>
      <c r="I31" s="230">
        <v>104</v>
      </c>
      <c r="J31" s="230">
        <v>12305</v>
      </c>
    </row>
    <row r="32" spans="1:10">
      <c r="A32" s="234" t="s">
        <v>466</v>
      </c>
      <c r="B32" s="230">
        <v>580</v>
      </c>
      <c r="C32" s="230">
        <v>42</v>
      </c>
      <c r="D32" s="230">
        <v>2573</v>
      </c>
      <c r="E32" s="230">
        <v>649</v>
      </c>
      <c r="F32" s="230">
        <v>35</v>
      </c>
      <c r="G32" s="230">
        <v>2034</v>
      </c>
      <c r="H32" s="230">
        <v>695</v>
      </c>
      <c r="I32" s="230">
        <v>40</v>
      </c>
      <c r="J32" s="230">
        <v>2924</v>
      </c>
    </row>
    <row r="33" spans="1:10">
      <c r="A33" s="234" t="s">
        <v>467</v>
      </c>
      <c r="B33" s="230">
        <v>657</v>
      </c>
      <c r="C33" s="230">
        <v>16</v>
      </c>
      <c r="D33" s="230">
        <v>2836</v>
      </c>
      <c r="E33" s="230">
        <v>1287</v>
      </c>
      <c r="F33" s="230">
        <v>58</v>
      </c>
      <c r="G33" s="230">
        <v>4665</v>
      </c>
      <c r="H33" s="230">
        <v>896</v>
      </c>
      <c r="I33" s="230">
        <v>32</v>
      </c>
      <c r="J33" s="230">
        <v>3857</v>
      </c>
    </row>
    <row r="34" spans="1:10">
      <c r="A34" s="234" t="s">
        <v>469</v>
      </c>
      <c r="B34" s="230">
        <v>765</v>
      </c>
      <c r="C34" s="230">
        <v>48</v>
      </c>
      <c r="D34" s="230">
        <v>2638</v>
      </c>
      <c r="E34" s="230">
        <v>2201</v>
      </c>
      <c r="F34" s="230">
        <v>129</v>
      </c>
      <c r="G34" s="230">
        <v>7042</v>
      </c>
      <c r="H34" s="230">
        <v>229</v>
      </c>
      <c r="I34" s="230">
        <v>2</v>
      </c>
      <c r="J34" s="230">
        <v>1440</v>
      </c>
    </row>
    <row r="35" spans="1:10">
      <c r="A35" s="234" t="s">
        <v>581</v>
      </c>
      <c r="B35" s="230">
        <v>130</v>
      </c>
      <c r="C35" s="230">
        <v>0</v>
      </c>
      <c r="D35" s="230">
        <v>955</v>
      </c>
      <c r="E35" s="230">
        <v>66</v>
      </c>
      <c r="F35" s="230">
        <v>0</v>
      </c>
      <c r="G35" s="230">
        <v>539</v>
      </c>
      <c r="H35" s="230">
        <v>103</v>
      </c>
      <c r="I35" s="230">
        <v>0</v>
      </c>
      <c r="J35" s="230">
        <v>618</v>
      </c>
    </row>
    <row r="37" spans="1:10">
      <c r="A37" s="229" t="s">
        <v>523</v>
      </c>
    </row>
    <row r="38" spans="1:10">
      <c r="A38" s="229" t="s">
        <v>582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75" workbookViewId="0">
      <selection activeCell="G2" sqref="G2"/>
    </sheetView>
  </sheetViews>
  <sheetFormatPr baseColWidth="10" defaultRowHeight="12.75"/>
  <cols>
    <col min="1" max="1" width="8.5703125" style="324" customWidth="1"/>
    <col min="2" max="2" width="11.42578125" style="324" customWidth="1"/>
    <col min="3" max="3" width="12" style="324" bestFit="1" customWidth="1"/>
    <col min="4" max="8" width="11.42578125" style="324" customWidth="1"/>
    <col min="9" max="9" width="9.140625" style="324" bestFit="1" customWidth="1"/>
    <col min="10" max="10" width="11.42578125" style="324" customWidth="1"/>
    <col min="11" max="11" width="25" style="324" customWidth="1"/>
    <col min="12" max="12" width="22.85546875" style="324" customWidth="1"/>
    <col min="13" max="16384" width="11.42578125" style="324"/>
  </cols>
  <sheetData>
    <row r="1" spans="1:12">
      <c r="A1" s="323" t="s">
        <v>764</v>
      </c>
      <c r="B1" s="323"/>
      <c r="D1" s="325"/>
      <c r="K1" s="326"/>
      <c r="L1" s="326" t="s">
        <v>765</v>
      </c>
    </row>
    <row r="2" spans="1:12" ht="25.5">
      <c r="A2" s="327" t="s">
        <v>766</v>
      </c>
      <c r="B2" s="327" t="s">
        <v>767</v>
      </c>
      <c r="C2" s="327" t="s">
        <v>651</v>
      </c>
      <c r="D2" s="328" t="s">
        <v>768</v>
      </c>
      <c r="E2" s="327" t="s">
        <v>769</v>
      </c>
      <c r="F2" s="327" t="s">
        <v>72</v>
      </c>
      <c r="G2" s="327" t="s">
        <v>770</v>
      </c>
      <c r="H2" s="327" t="s">
        <v>424</v>
      </c>
      <c r="I2" s="327" t="s">
        <v>807</v>
      </c>
      <c r="J2" s="327" t="s">
        <v>771</v>
      </c>
      <c r="K2" s="327" t="s">
        <v>772</v>
      </c>
      <c r="L2" s="327" t="s">
        <v>773</v>
      </c>
    </row>
    <row r="3" spans="1:12">
      <c r="D3" s="325"/>
      <c r="J3" s="329"/>
    </row>
    <row r="4" spans="1:12">
      <c r="C4" s="326" t="s">
        <v>589</v>
      </c>
    </row>
    <row r="5" spans="1:12">
      <c r="A5" s="324">
        <v>66</v>
      </c>
      <c r="B5" s="324" t="s">
        <v>786</v>
      </c>
      <c r="C5" s="324" t="s">
        <v>589</v>
      </c>
      <c r="D5" s="325">
        <v>150</v>
      </c>
      <c r="E5" s="325">
        <v>150</v>
      </c>
      <c r="F5" s="324">
        <v>10</v>
      </c>
      <c r="G5" s="324">
        <v>345</v>
      </c>
      <c r="H5" s="324">
        <v>12</v>
      </c>
      <c r="I5" s="324">
        <f t="shared" ref="I5:I14" si="0">H5/2</f>
        <v>6</v>
      </c>
      <c r="J5" s="329">
        <f t="shared" ref="J5:J14" si="1">G5/PI()</f>
        <v>109.81691073340778</v>
      </c>
      <c r="K5" s="324" t="s">
        <v>787</v>
      </c>
      <c r="L5" s="324" t="s">
        <v>775</v>
      </c>
    </row>
    <row r="6" spans="1:12">
      <c r="A6" s="324">
        <v>101</v>
      </c>
      <c r="B6" s="324" t="s">
        <v>788</v>
      </c>
      <c r="C6" s="324" t="s">
        <v>589</v>
      </c>
      <c r="D6" s="325">
        <v>200</v>
      </c>
      <c r="E6" s="324">
        <v>200</v>
      </c>
      <c r="F6" s="324">
        <v>22</v>
      </c>
      <c r="G6" s="324">
        <v>520</v>
      </c>
      <c r="H6" s="324">
        <v>16</v>
      </c>
      <c r="I6" s="324">
        <f t="shared" si="0"/>
        <v>8</v>
      </c>
      <c r="J6" s="329">
        <f t="shared" si="1"/>
        <v>165.52114081557116</v>
      </c>
      <c r="K6" s="324" t="s">
        <v>789</v>
      </c>
      <c r="L6" s="324" t="s">
        <v>778</v>
      </c>
    </row>
    <row r="7" spans="1:12">
      <c r="A7" s="324">
        <v>115</v>
      </c>
      <c r="B7" s="324" t="s">
        <v>783</v>
      </c>
      <c r="C7" s="324" t="s">
        <v>589</v>
      </c>
      <c r="D7" s="325">
        <v>200</v>
      </c>
      <c r="E7" s="324">
        <v>200</v>
      </c>
      <c r="F7" s="324">
        <v>30</v>
      </c>
      <c r="G7" s="324">
        <v>330</v>
      </c>
      <c r="H7" s="324">
        <v>8</v>
      </c>
      <c r="I7" s="324">
        <f t="shared" si="0"/>
        <v>4</v>
      </c>
      <c r="J7" s="329">
        <f t="shared" si="1"/>
        <v>105.04226244065093</v>
      </c>
      <c r="K7" s="324" t="s">
        <v>790</v>
      </c>
      <c r="L7" s="324" t="s">
        <v>778</v>
      </c>
    </row>
    <row r="8" spans="1:12">
      <c r="A8" s="324">
        <v>215</v>
      </c>
      <c r="B8" s="324" t="s">
        <v>784</v>
      </c>
      <c r="C8" s="324" t="s">
        <v>589</v>
      </c>
      <c r="D8" s="325" t="s">
        <v>791</v>
      </c>
      <c r="E8" s="324">
        <v>200</v>
      </c>
      <c r="F8" s="324">
        <v>30</v>
      </c>
      <c r="G8" s="324">
        <v>305</v>
      </c>
      <c r="H8" s="324">
        <v>10</v>
      </c>
      <c r="I8" s="324">
        <f t="shared" si="0"/>
        <v>5</v>
      </c>
      <c r="J8" s="329">
        <f t="shared" si="1"/>
        <v>97.08451528605616</v>
      </c>
      <c r="L8" s="324" t="s">
        <v>778</v>
      </c>
    </row>
    <row r="9" spans="1:12">
      <c r="A9" s="324">
        <v>207</v>
      </c>
      <c r="B9" s="324" t="s">
        <v>785</v>
      </c>
      <c r="C9" s="324" t="s">
        <v>589</v>
      </c>
      <c r="D9" s="325" t="s">
        <v>776</v>
      </c>
      <c r="E9" s="324">
        <v>225</v>
      </c>
      <c r="F9" s="324">
        <v>25</v>
      </c>
      <c r="G9" s="324">
        <v>310</v>
      </c>
      <c r="H9" s="324">
        <v>16</v>
      </c>
      <c r="I9" s="324">
        <f t="shared" si="0"/>
        <v>8</v>
      </c>
      <c r="J9" s="329">
        <f t="shared" si="1"/>
        <v>98.676064716975105</v>
      </c>
      <c r="K9" s="324" t="s">
        <v>792</v>
      </c>
      <c r="L9" s="324" t="s">
        <v>780</v>
      </c>
    </row>
    <row r="10" spans="1:12">
      <c r="A10" s="324">
        <v>134</v>
      </c>
      <c r="B10" s="324" t="s">
        <v>782</v>
      </c>
      <c r="C10" s="324" t="s">
        <v>589</v>
      </c>
      <c r="D10" s="325" t="s">
        <v>777</v>
      </c>
      <c r="E10" s="324">
        <v>250</v>
      </c>
      <c r="F10" s="324">
        <v>17</v>
      </c>
      <c r="G10" s="324">
        <v>415</v>
      </c>
      <c r="H10" s="324">
        <v>15</v>
      </c>
      <c r="I10" s="324">
        <f t="shared" si="0"/>
        <v>7.5</v>
      </c>
      <c r="J10" s="329">
        <f t="shared" si="1"/>
        <v>132.09860276627313</v>
      </c>
      <c r="L10" s="324" t="s">
        <v>778</v>
      </c>
    </row>
    <row r="11" spans="1:12">
      <c r="A11" s="324">
        <v>245</v>
      </c>
      <c r="B11" s="324" t="s">
        <v>793</v>
      </c>
      <c r="C11" s="324" t="s">
        <v>589</v>
      </c>
      <c r="D11" s="325" t="s">
        <v>777</v>
      </c>
      <c r="E11" s="324">
        <v>250</v>
      </c>
      <c r="F11" s="324">
        <v>21</v>
      </c>
      <c r="G11" s="324">
        <v>510</v>
      </c>
      <c r="H11" s="324">
        <v>16</v>
      </c>
      <c r="I11" s="324">
        <f t="shared" si="0"/>
        <v>8</v>
      </c>
      <c r="J11" s="329">
        <f t="shared" si="1"/>
        <v>162.33804195373324</v>
      </c>
      <c r="L11" s="324" t="s">
        <v>778</v>
      </c>
    </row>
    <row r="12" spans="1:12">
      <c r="A12" s="324">
        <v>257</v>
      </c>
      <c r="B12" s="324" t="s">
        <v>794</v>
      </c>
      <c r="C12" s="324" t="s">
        <v>589</v>
      </c>
      <c r="D12" s="325" t="s">
        <v>777</v>
      </c>
      <c r="E12" s="324">
        <v>250</v>
      </c>
      <c r="F12" s="324">
        <v>15</v>
      </c>
      <c r="G12" s="324">
        <v>540</v>
      </c>
      <c r="H12" s="324">
        <v>19</v>
      </c>
      <c r="I12" s="324">
        <f t="shared" si="0"/>
        <v>9.5</v>
      </c>
      <c r="J12" s="329">
        <f t="shared" si="1"/>
        <v>171.88733853924697</v>
      </c>
      <c r="L12" s="324" t="s">
        <v>778</v>
      </c>
    </row>
    <row r="13" spans="1:12">
      <c r="A13" s="324">
        <v>47</v>
      </c>
      <c r="B13" s="324" t="s">
        <v>795</v>
      </c>
      <c r="C13" s="324" t="s">
        <v>589</v>
      </c>
      <c r="D13" s="325" t="s">
        <v>777</v>
      </c>
      <c r="E13" s="324">
        <v>250</v>
      </c>
      <c r="F13" s="324">
        <v>31</v>
      </c>
      <c r="G13" s="324">
        <v>680</v>
      </c>
      <c r="H13" s="324">
        <v>25</v>
      </c>
      <c r="I13" s="324">
        <f t="shared" si="0"/>
        <v>12.5</v>
      </c>
      <c r="J13" s="329">
        <f t="shared" si="1"/>
        <v>216.45072260497767</v>
      </c>
      <c r="K13" s="324" t="s">
        <v>796</v>
      </c>
      <c r="L13" s="324" t="s">
        <v>774</v>
      </c>
    </row>
    <row r="14" spans="1:12">
      <c r="A14" s="324">
        <v>161</v>
      </c>
      <c r="B14" s="324" t="s">
        <v>797</v>
      </c>
      <c r="C14" s="324" t="s">
        <v>589</v>
      </c>
      <c r="D14" s="325" t="s">
        <v>779</v>
      </c>
      <c r="E14" s="324">
        <v>275</v>
      </c>
      <c r="F14" s="324">
        <v>15</v>
      </c>
      <c r="G14" s="324">
        <v>620</v>
      </c>
      <c r="H14" s="324">
        <v>15</v>
      </c>
      <c r="I14" s="324">
        <f t="shared" si="0"/>
        <v>7.5</v>
      </c>
      <c r="J14" s="329">
        <f t="shared" si="1"/>
        <v>197.35212943395021</v>
      </c>
      <c r="L14" s="324" t="s">
        <v>778</v>
      </c>
    </row>
    <row r="15" spans="1:12">
      <c r="D15" s="325"/>
      <c r="J15" s="329"/>
    </row>
    <row r="18" spans="1:1">
      <c r="A18" s="323" t="s">
        <v>391</v>
      </c>
    </row>
    <row r="19" spans="1:1">
      <c r="A19" s="324" t="s">
        <v>798</v>
      </c>
    </row>
    <row r="20" spans="1:1">
      <c r="A20" s="324" t="s">
        <v>799</v>
      </c>
    </row>
    <row r="21" spans="1:1">
      <c r="A21" s="324" t="s">
        <v>800</v>
      </c>
    </row>
    <row r="22" spans="1:1">
      <c r="A22" s="324" t="s">
        <v>801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53"/>
  <sheetViews>
    <sheetView topLeftCell="A14" workbookViewId="0">
      <selection activeCell="F327" sqref="F327"/>
    </sheetView>
  </sheetViews>
  <sheetFormatPr baseColWidth="10" defaultRowHeight="12.75"/>
  <cols>
    <col min="1" max="256" width="9.140625" style="324" customWidth="1"/>
    <col min="257" max="16384" width="11.42578125" style="324"/>
  </cols>
  <sheetData>
    <row r="3" spans="1:7">
      <c r="B3" s="324" t="s">
        <v>802</v>
      </c>
      <c r="C3" s="324" t="s">
        <v>803</v>
      </c>
      <c r="D3" s="324" t="s">
        <v>804</v>
      </c>
      <c r="F3" s="324" t="s">
        <v>805</v>
      </c>
    </row>
    <row r="4" spans="1:7">
      <c r="A4" s="324" t="s">
        <v>336</v>
      </c>
      <c r="B4" s="324">
        <v>-0.38325999999999999</v>
      </c>
      <c r="C4" s="324">
        <v>0.65990000000000004</v>
      </c>
      <c r="D4" s="324">
        <f>EXP($B$4+$C$4*LN(F4))</f>
        <v>0.68163565097545509</v>
      </c>
      <c r="F4" s="324">
        <v>1</v>
      </c>
    </row>
    <row r="5" spans="1:7">
      <c r="A5" s="324" t="s">
        <v>340</v>
      </c>
      <c r="B5" s="324">
        <v>0.17002</v>
      </c>
      <c r="C5" s="324">
        <v>0.51992000000000005</v>
      </c>
      <c r="D5" s="324">
        <f>EXP($B$5+$C$5*LN(F5))</f>
        <v>1.1853285576544546</v>
      </c>
      <c r="F5" s="324">
        <v>1</v>
      </c>
    </row>
    <row r="6" spans="1:7">
      <c r="A6" s="324" t="s">
        <v>608</v>
      </c>
      <c r="B6" s="324">
        <v>-0.21365999999999999</v>
      </c>
      <c r="C6" s="324">
        <v>0.65295000000000003</v>
      </c>
      <c r="D6" s="324">
        <f>EXP($B$6+$C$6*LN(F6))</f>
        <v>0.80762293014361497</v>
      </c>
      <c r="F6" s="324">
        <v>1</v>
      </c>
    </row>
    <row r="7" spans="1:7">
      <c r="A7" s="324" t="s">
        <v>589</v>
      </c>
      <c r="B7" s="324">
        <v>-0.37705</v>
      </c>
      <c r="C7" s="324">
        <v>0.67586999999999997</v>
      </c>
      <c r="D7" s="324">
        <f>EXP($B$7+$C$7*LN(F7))</f>
        <v>0.68588177894970614</v>
      </c>
      <c r="F7" s="324">
        <v>1</v>
      </c>
    </row>
    <row r="8" spans="1:7">
      <c r="A8" s="324" t="s">
        <v>439</v>
      </c>
      <c r="B8" s="324">
        <v>0.89388999999999996</v>
      </c>
      <c r="C8" s="324">
        <v>0.45361000000000001</v>
      </c>
      <c r="D8" s="324">
        <f>EXP($B$8+$C$8*LN(F8))</f>
        <v>2.4446207538595335</v>
      </c>
      <c r="F8" s="324">
        <v>1</v>
      </c>
    </row>
    <row r="9" spans="1:7">
      <c r="A9" s="324" t="s">
        <v>781</v>
      </c>
      <c r="B9" s="324">
        <v>-0.39733000000000002</v>
      </c>
      <c r="C9" s="324">
        <v>0.73282000000000003</v>
      </c>
      <c r="D9" s="324">
        <f>EXP($B$9+$C$9*LN(F9))</f>
        <v>0.6721121920087596</v>
      </c>
      <c r="F9" s="324">
        <v>1</v>
      </c>
    </row>
    <row r="12" spans="1:7">
      <c r="A12" s="324" t="s">
        <v>805</v>
      </c>
      <c r="B12" s="324" t="s">
        <v>806</v>
      </c>
    </row>
    <row r="13" spans="1:7">
      <c r="B13" s="324" t="s">
        <v>336</v>
      </c>
      <c r="C13" s="324" t="s">
        <v>340</v>
      </c>
      <c r="D13" s="324" t="s">
        <v>608</v>
      </c>
      <c r="E13" s="324" t="s">
        <v>589</v>
      </c>
      <c r="F13" s="324" t="s">
        <v>439</v>
      </c>
      <c r="G13" s="324" t="s">
        <v>781</v>
      </c>
    </row>
    <row r="14" spans="1:7">
      <c r="A14" s="324">
        <v>1</v>
      </c>
      <c r="B14" s="324">
        <f t="shared" ref="B14:B77" si="0">EXP($B$4+$C$4*LN(A14))</f>
        <v>0.68163565097545509</v>
      </c>
      <c r="C14" s="324">
        <f t="shared" ref="C14:C77" si="1">EXP($B$5+$C$5*LN(A14))</f>
        <v>1.1853285576544546</v>
      </c>
      <c r="D14" s="324">
        <f t="shared" ref="D14:D77" si="2">EXP($B$6+$C$6*LN(A14))</f>
        <v>0.80762293014361497</v>
      </c>
      <c r="E14" s="324">
        <f t="shared" ref="E14:E77" si="3">EXP($B$7+$C$7*LN(A14))</f>
        <v>0.68588177894970614</v>
      </c>
      <c r="F14" s="324">
        <f t="shared" ref="F14:F77" si="4">EXP($B$8+$C$8*LN(A14))</f>
        <v>2.4446207538595335</v>
      </c>
      <c r="G14" s="324">
        <f t="shared" ref="G14:G77" si="5">EXP($B$9+$C$9*LN(A14))</f>
        <v>0.6721121920087596</v>
      </c>
    </row>
    <row r="15" spans="1:7">
      <c r="A15" s="324">
        <v>2</v>
      </c>
      <c r="B15" s="324">
        <f t="shared" si="0"/>
        <v>1.0769659956374302</v>
      </c>
      <c r="C15" s="324">
        <f t="shared" si="1"/>
        <v>1.6996138566542949</v>
      </c>
      <c r="D15" s="324">
        <f t="shared" si="2"/>
        <v>1.2698902146121505</v>
      </c>
      <c r="E15" s="324">
        <f t="shared" si="3"/>
        <v>1.0957372067641935</v>
      </c>
      <c r="F15" s="324">
        <f t="shared" si="4"/>
        <v>3.3478170031424641</v>
      </c>
      <c r="G15" s="324">
        <f t="shared" si="5"/>
        <v>1.1169727419256619</v>
      </c>
    </row>
    <row r="16" spans="1:7">
      <c r="A16" s="324">
        <v>3</v>
      </c>
      <c r="B16" s="324">
        <f t="shared" si="0"/>
        <v>1.4073580864812947</v>
      </c>
      <c r="C16" s="324">
        <f t="shared" si="1"/>
        <v>2.0984741830117222</v>
      </c>
      <c r="D16" s="324">
        <f t="shared" si="2"/>
        <v>1.6547979121082574</v>
      </c>
      <c r="E16" s="324">
        <f t="shared" si="3"/>
        <v>1.4411898938370669</v>
      </c>
      <c r="F16" s="324">
        <f t="shared" si="4"/>
        <v>4.0238192760187967</v>
      </c>
      <c r="G16" s="324">
        <f t="shared" si="5"/>
        <v>1.5034388598149238</v>
      </c>
    </row>
    <row r="17" spans="1:7">
      <c r="A17" s="324">
        <v>4</v>
      </c>
      <c r="B17" s="324">
        <f t="shared" si="0"/>
        <v>1.7015773076122249</v>
      </c>
      <c r="C17" s="324">
        <f t="shared" si="1"/>
        <v>2.4370350676840711</v>
      </c>
      <c r="D17" s="324">
        <f t="shared" si="2"/>
        <v>1.9967500884118417</v>
      </c>
      <c r="E17" s="324">
        <f t="shared" si="3"/>
        <v>1.750505791429454</v>
      </c>
      <c r="F17" s="324">
        <f t="shared" si="4"/>
        <v>4.584710601362171</v>
      </c>
      <c r="G17" s="324">
        <f t="shared" si="5"/>
        <v>1.8562795334453195</v>
      </c>
    </row>
    <row r="18" spans="1:7">
      <c r="A18" s="324">
        <v>5</v>
      </c>
      <c r="B18" s="324">
        <f t="shared" si="0"/>
        <v>1.9715264263202739</v>
      </c>
      <c r="C18" s="324">
        <f t="shared" si="1"/>
        <v>2.7368262864100865</v>
      </c>
      <c r="D18" s="324">
        <f t="shared" si="2"/>
        <v>2.3099421592253901</v>
      </c>
      <c r="E18" s="324">
        <f t="shared" si="3"/>
        <v>2.0354578918759421</v>
      </c>
      <c r="F18" s="324">
        <f t="shared" si="4"/>
        <v>5.0730749433468105</v>
      </c>
      <c r="G18" s="324">
        <f t="shared" si="5"/>
        <v>2.1860544347787885</v>
      </c>
    </row>
    <row r="19" spans="1:7">
      <c r="A19" s="324">
        <v>6</v>
      </c>
      <c r="B19" s="324">
        <f t="shared" si="0"/>
        <v>2.2235879250985566</v>
      </c>
      <c r="C19" s="324">
        <f t="shared" si="1"/>
        <v>3.0089512112453063</v>
      </c>
      <c r="D19" s="324">
        <f t="shared" si="2"/>
        <v>2.6019712879786758</v>
      </c>
      <c r="E19" s="324">
        <f t="shared" si="3"/>
        <v>2.3023871418599211</v>
      </c>
      <c r="F19" s="324">
        <f t="shared" si="4"/>
        <v>5.5104705171795159</v>
      </c>
      <c r="G19" s="324">
        <f t="shared" si="5"/>
        <v>2.498541531505472</v>
      </c>
    </row>
    <row r="20" spans="1:7">
      <c r="A20" s="324">
        <v>7</v>
      </c>
      <c r="B20" s="324">
        <f t="shared" si="0"/>
        <v>2.4616850801163426</v>
      </c>
      <c r="C20" s="324">
        <f t="shared" si="1"/>
        <v>3.2600339345540226</v>
      </c>
      <c r="D20" s="324">
        <f t="shared" si="2"/>
        <v>2.8775004897843992</v>
      </c>
      <c r="E20" s="324">
        <f t="shared" si="3"/>
        <v>2.5552045839394002</v>
      </c>
      <c r="F20" s="324">
        <f t="shared" si="4"/>
        <v>5.9095772804717654</v>
      </c>
      <c r="G20" s="324">
        <f t="shared" si="5"/>
        <v>2.797348139671358</v>
      </c>
    </row>
    <row r="21" spans="1:7">
      <c r="A21" s="324">
        <v>8</v>
      </c>
      <c r="B21" s="324">
        <f t="shared" si="0"/>
        <v>2.6884463813243911</v>
      </c>
      <c r="C21" s="324">
        <f t="shared" si="1"/>
        <v>3.4944054485488572</v>
      </c>
      <c r="D21" s="324">
        <f t="shared" si="2"/>
        <v>3.1396500813185719</v>
      </c>
      <c r="E21" s="324">
        <f t="shared" si="3"/>
        <v>2.7965378075251399</v>
      </c>
      <c r="F21" s="324">
        <f t="shared" si="4"/>
        <v>6.2785902809240888</v>
      </c>
      <c r="G21" s="324">
        <f t="shared" si="5"/>
        <v>3.0849219295606578</v>
      </c>
    </row>
    <row r="22" spans="1:7">
      <c r="A22" s="324">
        <v>9</v>
      </c>
      <c r="B22" s="324">
        <f t="shared" si="0"/>
        <v>2.9057411840913421</v>
      </c>
      <c r="C22" s="324">
        <f t="shared" si="1"/>
        <v>3.7150829348789252</v>
      </c>
      <c r="D22" s="324">
        <f t="shared" si="2"/>
        <v>3.3906369268526118</v>
      </c>
      <c r="E22" s="324">
        <f t="shared" si="3"/>
        <v>3.0282599331894473</v>
      </c>
      <c r="F22" s="324">
        <f t="shared" si="4"/>
        <v>6.6231629345771168</v>
      </c>
      <c r="G22" s="324">
        <f t="shared" si="5"/>
        <v>3.3630224716592245</v>
      </c>
    </row>
    <row r="23" spans="1:7">
      <c r="A23" s="324">
        <v>10</v>
      </c>
      <c r="B23" s="324">
        <f t="shared" si="0"/>
        <v>3.114958728477621</v>
      </c>
      <c r="C23" s="324">
        <f t="shared" si="1"/>
        <v>3.9242688026034327</v>
      </c>
      <c r="D23" s="324">
        <f t="shared" si="2"/>
        <v>3.632107057434292</v>
      </c>
      <c r="E23" s="324">
        <f t="shared" si="3"/>
        <v>3.2517658485484038</v>
      </c>
      <c r="F23" s="324">
        <f t="shared" si="4"/>
        <v>6.947387044284385</v>
      </c>
      <c r="G23" s="324">
        <f t="shared" si="5"/>
        <v>3.6329696813203967</v>
      </c>
    </row>
    <row r="24" spans="1:7">
      <c r="A24" s="324">
        <v>11</v>
      </c>
      <c r="B24" s="324">
        <f t="shared" si="0"/>
        <v>3.3171669506513624</v>
      </c>
      <c r="C24" s="324">
        <f t="shared" si="1"/>
        <v>4.1236294508284788</v>
      </c>
      <c r="D24" s="324">
        <f t="shared" si="2"/>
        <v>3.8653248140800129</v>
      </c>
      <c r="E24" s="324">
        <f t="shared" si="3"/>
        <v>3.4681297718942927</v>
      </c>
      <c r="F24" s="324">
        <f t="shared" si="4"/>
        <v>7.254335387980257</v>
      </c>
      <c r="G24" s="324">
        <f t="shared" si="5"/>
        <v>3.8957866142557771</v>
      </c>
    </row>
    <row r="25" spans="1:7">
      <c r="A25" s="324">
        <v>12</v>
      </c>
      <c r="B25" s="324">
        <f t="shared" si="0"/>
        <v>3.5132091172375701</v>
      </c>
      <c r="C25" s="324">
        <f t="shared" si="1"/>
        <v>4.3144621291745597</v>
      </c>
      <c r="D25" s="324">
        <f t="shared" si="2"/>
        <v>4.0912878448341283</v>
      </c>
      <c r="E25" s="324">
        <f t="shared" si="3"/>
        <v>3.6782013068995321</v>
      </c>
      <c r="F25" s="324">
        <f t="shared" si="4"/>
        <v>7.5463839794386569</v>
      </c>
      <c r="G25" s="324">
        <f t="shared" si="5"/>
        <v>4.1522871009375129</v>
      </c>
    </row>
    <row r="26" spans="1:7">
      <c r="A26" s="324">
        <v>13</v>
      </c>
      <c r="B26" s="324">
        <f t="shared" si="0"/>
        <v>3.7037657820206387</v>
      </c>
      <c r="C26" s="324">
        <f t="shared" si="1"/>
        <v>4.4978003669717141</v>
      </c>
      <c r="D26" s="324">
        <f t="shared" si="2"/>
        <v>4.3108007811772566</v>
      </c>
      <c r="E26" s="324">
        <f t="shared" si="3"/>
        <v>3.8826671304174805</v>
      </c>
      <c r="F26" s="324">
        <f t="shared" si="4"/>
        <v>7.8254142790794052</v>
      </c>
      <c r="G26" s="324">
        <f t="shared" si="5"/>
        <v>4.4031323621634924</v>
      </c>
    </row>
    <row r="27" spans="1:7">
      <c r="A27" s="324">
        <v>14</v>
      </c>
      <c r="B27" s="324">
        <f t="shared" si="0"/>
        <v>3.8893962184333701</v>
      </c>
      <c r="C27" s="324">
        <f t="shared" si="1"/>
        <v>4.6744835535688516</v>
      </c>
      <c r="D27" s="324">
        <f t="shared" si="2"/>
        <v>4.5245244756350456</v>
      </c>
      <c r="E27" s="324">
        <f t="shared" si="3"/>
        <v>4.0820923072256248</v>
      </c>
      <c r="F27" s="324">
        <f t="shared" si="4"/>
        <v>8.0929458157109959</v>
      </c>
      <c r="G27" s="324">
        <f t="shared" si="5"/>
        <v>4.648869130540402</v>
      </c>
    </row>
    <row r="28" spans="1:7">
      <c r="A28" s="324">
        <v>15</v>
      </c>
      <c r="B28" s="324">
        <f t="shared" si="0"/>
        <v>4.0705671054950709</v>
      </c>
      <c r="C28" s="324">
        <f t="shared" si="1"/>
        <v>4.8452045370306935</v>
      </c>
      <c r="D28" s="324">
        <f t="shared" si="2"/>
        <v>4.733010071293152</v>
      </c>
      <c r="E28" s="324">
        <f t="shared" si="3"/>
        <v>4.276948933669825</v>
      </c>
      <c r="F28" s="324">
        <f t="shared" si="4"/>
        <v>8.3502263954434977</v>
      </c>
      <c r="G28" s="324">
        <f t="shared" si="5"/>
        <v>4.8899562096834357</v>
      </c>
    </row>
    <row r="29" spans="1:7">
      <c r="A29" s="324">
        <v>16</v>
      </c>
      <c r="B29" s="324">
        <f t="shared" si="0"/>
        <v>4.2476729754927796</v>
      </c>
      <c r="C29" s="324">
        <f t="shared" si="1"/>
        <v>5.0105431804278489</v>
      </c>
      <c r="D29" s="324">
        <f t="shared" si="2"/>
        <v>4.9367232736491395</v>
      </c>
      <c r="E29" s="324">
        <f t="shared" si="3"/>
        <v>4.467636580928553</v>
      </c>
      <c r="F29" s="324">
        <f t="shared" si="4"/>
        <v>8.5982953654701966</v>
      </c>
      <c r="G29" s="324">
        <f t="shared" si="5"/>
        <v>5.1267835150996106</v>
      </c>
    </row>
    <row r="30" spans="1:7">
      <c r="A30" s="324">
        <v>17</v>
      </c>
      <c r="B30" s="324">
        <f t="shared" si="0"/>
        <v>4.4210511552386267</v>
      </c>
      <c r="C30" s="324">
        <f t="shared" si="1"/>
        <v>5.1709906323677268</v>
      </c>
      <c r="D30" s="324">
        <f t="shared" si="2"/>
        <v>5.1360620772238663</v>
      </c>
      <c r="E30" s="324">
        <f t="shared" si="3"/>
        <v>4.6544972504613726</v>
      </c>
      <c r="F30" s="324">
        <f t="shared" si="4"/>
        <v>8.8380291503244184</v>
      </c>
      <c r="G30" s="324">
        <f t="shared" si="5"/>
        <v>5.3596860617120452</v>
      </c>
    </row>
    <row r="31" spans="1:7">
      <c r="A31" s="324">
        <v>18</v>
      </c>
      <c r="B31" s="324">
        <f t="shared" si="0"/>
        <v>4.5909929196210761</v>
      </c>
      <c r="C31" s="324">
        <f t="shared" si="1"/>
        <v>5.3269672733058666</v>
      </c>
      <c r="D31" s="324">
        <f t="shared" si="2"/>
        <v>5.331369992116346</v>
      </c>
      <c r="E31" s="324">
        <f t="shared" si="3"/>
        <v>4.8378265502694449</v>
      </c>
      <c r="F31" s="324">
        <f t="shared" si="4"/>
        <v>9.0701747712619873</v>
      </c>
      <c r="G31" s="324">
        <f t="shared" si="5"/>
        <v>5.5889544572907592</v>
      </c>
    </row>
    <row r="32" spans="1:7">
      <c r="A32" s="324">
        <v>19</v>
      </c>
      <c r="B32" s="324">
        <f t="shared" si="0"/>
        <v>4.7577519741666094</v>
      </c>
      <c r="C32" s="324">
        <f t="shared" si="1"/>
        <v>5.4788362433115569</v>
      </c>
      <c r="D32" s="324">
        <f t="shared" si="2"/>
        <v>5.5229460986973837</v>
      </c>
      <c r="E32" s="324">
        <f t="shared" si="3"/>
        <v>5.017882203355895</v>
      </c>
      <c r="F32" s="324">
        <f t="shared" si="4"/>
        <v>9.2953750065902003</v>
      </c>
      <c r="G32" s="324">
        <f t="shared" si="5"/>
        <v>5.8148429200270755</v>
      </c>
    </row>
    <row r="33" spans="1:7">
      <c r="A33" s="324">
        <v>20</v>
      </c>
      <c r="B33" s="324">
        <f t="shared" si="0"/>
        <v>4.9215510127494824</v>
      </c>
      <c r="C33" s="324">
        <f t="shared" si="1"/>
        <v>5.6269138131111367</v>
      </c>
      <c r="D33" s="324">
        <f t="shared" si="2"/>
        <v>5.7110528174817237</v>
      </c>
      <c r="E33" s="324">
        <f t="shared" si="3"/>
        <v>5.1948906317292538</v>
      </c>
      <c r="F33" s="324">
        <f t="shared" si="4"/>
        <v>9.5141876045789893</v>
      </c>
      <c r="G33" s="324">
        <f t="shared" si="5"/>
        <v>6.0375755037997498</v>
      </c>
    </row>
    <row r="34" spans="1:7">
      <c r="A34" s="324">
        <v>21</v>
      </c>
      <c r="B34" s="324">
        <f t="shared" si="0"/>
        <v>5.0825868613448453</v>
      </c>
      <c r="C34" s="324">
        <f t="shared" si="1"/>
        <v>5.7714774551125343</v>
      </c>
      <c r="D34" s="324">
        <f t="shared" si="2"/>
        <v>5.895922001297027</v>
      </c>
      <c r="E34" s="324">
        <f t="shared" si="3"/>
        <v>5.3690521254241403</v>
      </c>
      <c r="F34" s="324">
        <f t="shared" si="4"/>
        <v>9.7271001797489269</v>
      </c>
      <c r="G34" s="324">
        <f t="shared" si="5"/>
        <v>6.257351001241906</v>
      </c>
    </row>
    <row r="35" spans="1:7">
      <c r="A35" s="324">
        <v>22</v>
      </c>
      <c r="B35" s="324">
        <f t="shared" si="0"/>
        <v>5.2410345653010202</v>
      </c>
      <c r="C35" s="324">
        <f t="shared" si="1"/>
        <v>5.9127722090864818</v>
      </c>
      <c r="D35" s="324">
        <f t="shared" si="2"/>
        <v>6.0777597743849103</v>
      </c>
      <c r="E35" s="324">
        <f t="shared" si="3"/>
        <v>5.5405449533451554</v>
      </c>
      <c r="F35" s="324">
        <f t="shared" si="4"/>
        <v>9.9345419202695098</v>
      </c>
      <c r="G35" s="324">
        <f t="shared" si="5"/>
        <v>6.4743468549159333</v>
      </c>
    </row>
    <row r="36" spans="1:7">
      <c r="A36" s="324">
        <v>23</v>
      </c>
      <c r="B36" s="324">
        <f t="shared" si="0"/>
        <v>5.3970506751272973</v>
      </c>
      <c r="C36" s="324">
        <f t="shared" si="1"/>
        <v>6.0510157635151183</v>
      </c>
      <c r="D36" s="324">
        <f t="shared" si="2"/>
        <v>6.2567504212235949</v>
      </c>
      <c r="E36" s="324">
        <f t="shared" si="3"/>
        <v>5.7095286706714816</v>
      </c>
      <c r="F36" s="324">
        <f t="shared" si="4"/>
        <v>10.136892902018912</v>
      </c>
      <c r="G36" s="324">
        <f t="shared" si="5"/>
        <v>6.6887223131393325</v>
      </c>
    </row>
    <row r="37" spans="1:7">
      <c r="A37" s="324">
        <v>24</v>
      </c>
      <c r="B37" s="324">
        <f t="shared" si="0"/>
        <v>5.5507759158631513</v>
      </c>
      <c r="C37" s="324">
        <f t="shared" si="1"/>
        <v>6.1864025559847837</v>
      </c>
      <c r="D37" s="324">
        <f t="shared" si="2"/>
        <v>6.4330595447464693</v>
      </c>
      <c r="E37" s="324">
        <f t="shared" si="3"/>
        <v>5.8761468078510291</v>
      </c>
      <c r="F37" s="324">
        <f t="shared" si="4"/>
        <v>10.334491580634872</v>
      </c>
      <c r="G37" s="324">
        <f t="shared" si="5"/>
        <v>6.9006210027749129</v>
      </c>
    </row>
    <row r="38" spans="1:7">
      <c r="A38" s="324">
        <v>25</v>
      </c>
      <c r="B38" s="324">
        <f t="shared" si="0"/>
        <v>5.7023373764515046</v>
      </c>
      <c r="C38" s="324">
        <f t="shared" si="1"/>
        <v>6.3191071147454494</v>
      </c>
      <c r="D38" s="324">
        <f t="shared" si="2"/>
        <v>6.6068366558364273</v>
      </c>
      <c r="E38" s="324">
        <f t="shared" si="3"/>
        <v>6.040529077685056</v>
      </c>
      <c r="F38" s="324">
        <f t="shared" si="4"/>
        <v>10.527640878521328</v>
      </c>
      <c r="G38" s="324">
        <f t="shared" si="5"/>
        <v>7.1101730464572892</v>
      </c>
    </row>
    <row r="39" spans="1:7">
      <c r="A39" s="324">
        <v>26</v>
      </c>
      <c r="B39" s="324">
        <f t="shared" si="0"/>
        <v>5.8518503211114101</v>
      </c>
      <c r="C39" s="324">
        <f t="shared" si="1"/>
        <v>6.4492868064336468</v>
      </c>
      <c r="D39" s="324">
        <f t="shared" si="2"/>
        <v>6.7782173150853442</v>
      </c>
      <c r="E39" s="324">
        <f t="shared" si="3"/>
        <v>6.2027932026326056</v>
      </c>
      <c r="F39" s="324">
        <f t="shared" si="4"/>
        <v>10.716613175591648</v>
      </c>
      <c r="G39" s="324">
        <f t="shared" si="5"/>
        <v>7.3174968198810397</v>
      </c>
    </row>
    <row r="40" spans="1:7">
      <c r="A40" s="324">
        <v>27</v>
      </c>
      <c r="B40" s="324">
        <f t="shared" si="0"/>
        <v>5.9994196999533669</v>
      </c>
      <c r="C40" s="324">
        <f t="shared" si="1"/>
        <v>6.5770841141444301</v>
      </c>
      <c r="D40" s="324">
        <f t="shared" si="2"/>
        <v>6.9473249184184525</v>
      </c>
      <c r="E40" s="324">
        <f t="shared" si="3"/>
        <v>6.3630464397339876</v>
      </c>
      <c r="F40" s="324">
        <f t="shared" si="4"/>
        <v>10.901654435474015</v>
      </c>
      <c r="G40" s="324">
        <f t="shared" si="5"/>
        <v>7.5227004218031093</v>
      </c>
    </row>
    <row r="41" spans="1:7">
      <c r="A41" s="324">
        <v>28</v>
      </c>
      <c r="B41" s="324">
        <f t="shared" si="0"/>
        <v>6.1451414180277117</v>
      </c>
      <c r="C41" s="324">
        <f t="shared" si="1"/>
        <v>6.7026285404525741</v>
      </c>
      <c r="D41" s="324">
        <f t="shared" si="2"/>
        <v>7.1142721967544924</v>
      </c>
      <c r="E41" s="324">
        <f t="shared" si="3"/>
        <v>6.5213868625033031</v>
      </c>
      <c r="F41" s="324">
        <f t="shared" si="4"/>
        <v>11.082987643205092</v>
      </c>
      <c r="G41" s="324">
        <f t="shared" si="5"/>
        <v>7.7258829126039776</v>
      </c>
    </row>
    <row r="42" spans="1:7">
      <c r="A42" s="324">
        <v>29</v>
      </c>
      <c r="B42" s="324">
        <f t="shared" si="0"/>
        <v>6.2891034086553015</v>
      </c>
      <c r="C42" s="324">
        <f t="shared" si="1"/>
        <v>6.8260382082463851</v>
      </c>
      <c r="D42" s="324">
        <f t="shared" si="2"/>
        <v>7.2791624840412563</v>
      </c>
      <c r="E42" s="324">
        <f t="shared" si="3"/>
        <v>6.6779044457926444</v>
      </c>
      <c r="F42" s="324">
        <f t="shared" si="4"/>
        <v>11.260815689627668</v>
      </c>
      <c r="G42" s="324">
        <f t="shared" si="5"/>
        <v>7.9271353647929894</v>
      </c>
    </row>
    <row r="43" spans="1:7">
      <c r="A43" s="324">
        <v>30</v>
      </c>
      <c r="B43" s="324">
        <f t="shared" si="0"/>
        <v>6.4313865469110123</v>
      </c>
      <c r="C43" s="324">
        <f t="shared" si="1"/>
        <v>6.9474212160695066</v>
      </c>
      <c r="D43" s="324">
        <f t="shared" si="2"/>
        <v>7.4420907961678795</v>
      </c>
      <c r="E43" s="324">
        <f t="shared" si="3"/>
        <v>6.8326819896408324</v>
      </c>
      <c r="F43" s="324">
        <f t="shared" si="4"/>
        <v>11.435323807433006</v>
      </c>
      <c r="G43" s="324">
        <f t="shared" si="5"/>
        <v>8.1265417594974032</v>
      </c>
    </row>
    <row r="44" spans="1:7">
      <c r="A44" s="324">
        <v>31</v>
      </c>
      <c r="B44" s="324">
        <f t="shared" si="0"/>
        <v>6.5720654315831029</v>
      </c>
      <c r="C44" s="324">
        <f t="shared" si="1"/>
        <v>7.0668767925027893</v>
      </c>
      <c r="D44" s="324">
        <f t="shared" si="2"/>
        <v>7.6031447543040507</v>
      </c>
      <c r="E44" s="324">
        <f t="shared" si="3"/>
        <v>6.9857959105591974</v>
      </c>
      <c r="F44" s="324">
        <f t="shared" si="4"/>
        <v>11.606681641070415</v>
      </c>
      <c r="G44" s="324">
        <f t="shared" si="5"/>
        <v>8.3241797558858615</v>
      </c>
    </row>
    <row r="45" spans="1:7">
      <c r="A45" s="324">
        <v>32</v>
      </c>
      <c r="B45" s="324">
        <f t="shared" si="0"/>
        <v>6.7112090581637043</v>
      </c>
      <c r="C45" s="324">
        <f t="shared" si="1"/>
        <v>7.1844962848709359</v>
      </c>
      <c r="D45" s="324">
        <f t="shared" si="2"/>
        <v>7.7624053793771131</v>
      </c>
      <c r="E45" s="324">
        <f t="shared" si="3"/>
        <v>7.1373169229257911</v>
      </c>
      <c r="F45" s="324">
        <f t="shared" si="4"/>
        <v>11.775045015516612</v>
      </c>
      <c r="G45" s="324">
        <f t="shared" si="5"/>
        <v>8.5201213550452284</v>
      </c>
    </row>
    <row r="46" spans="1:7">
      <c r="A46" s="324">
        <v>33</v>
      </c>
      <c r="B46" s="324">
        <f t="shared" si="0"/>
        <v>6.8488814009756034</v>
      </c>
      <c r="C46" s="324">
        <f t="shared" si="1"/>
        <v>7.3003640104594316</v>
      </c>
      <c r="D46" s="324">
        <f t="shared" si="2"/>
        <v>7.9199477791231372</v>
      </c>
      <c r="E46" s="324">
        <f t="shared" si="3"/>
        <v>7.2873106286965701</v>
      </c>
      <c r="F46" s="324">
        <f t="shared" si="4"/>
        <v>11.940557455701573</v>
      </c>
      <c r="G46" s="324">
        <f t="shared" si="5"/>
        <v>8.7144334756281463</v>
      </c>
    </row>
    <row r="47" spans="1:7">
      <c r="A47" s="324">
        <v>34</v>
      </c>
      <c r="B47" s="324">
        <f t="shared" si="0"/>
        <v>6.985141919076395</v>
      </c>
      <c r="C47" s="324">
        <f t="shared" si="1"/>
        <v>7.4145579929272305</v>
      </c>
      <c r="D47" s="324">
        <f t="shared" si="2"/>
        <v>8.0758417450422453</v>
      </c>
      <c r="E47" s="324">
        <f t="shared" si="3"/>
        <v>7.4358380301660407</v>
      </c>
      <c r="F47" s="324">
        <f t="shared" si="4"/>
        <v>12.103351498187003</v>
      </c>
      <c r="G47" s="324">
        <f t="shared" si="5"/>
        <v>8.9071784553094826</v>
      </c>
    </row>
    <row r="48" spans="1:7">
      <c r="A48" s="324">
        <v>35</v>
      </c>
      <c r="B48" s="324">
        <f t="shared" si="0"/>
        <v>7.1200459978617969</v>
      </c>
      <c r="C48" s="324">
        <f t="shared" si="1"/>
        <v>7.5271506023035677</v>
      </c>
      <c r="D48" s="324">
        <f t="shared" si="2"/>
        <v>8.2301522733668779</v>
      </c>
      <c r="E48" s="324">
        <f t="shared" si="3"/>
        <v>7.5829559777799709</v>
      </c>
      <c r="F48" s="324">
        <f t="shared" si="4"/>
        <v>12.263549828741869</v>
      </c>
      <c r="G48" s="324">
        <f t="shared" si="5"/>
        <v>9.0984144895099099</v>
      </c>
    </row>
    <row r="49" spans="1:7">
      <c r="A49" s="324">
        <v>36</v>
      </c>
      <c r="B49" s="324">
        <f t="shared" si="0"/>
        <v>7.2536453361388871</v>
      </c>
      <c r="C49" s="324">
        <f t="shared" si="1"/>
        <v>7.6382091135730015</v>
      </c>
      <c r="D49" s="324">
        <f t="shared" si="2"/>
        <v>8.3829400216032646</v>
      </c>
      <c r="E49" s="324">
        <f t="shared" si="3"/>
        <v>7.7287175628419815</v>
      </c>
      <c r="F49" s="324">
        <f t="shared" si="4"/>
        <v>12.421266273210023</v>
      </c>
      <c r="G49" s="324">
        <f t="shared" si="5"/>
        <v>9.2881960167988549</v>
      </c>
    </row>
    <row r="50" spans="1:7">
      <c r="A50" s="324">
        <v>37</v>
      </c>
      <c r="B50" s="324">
        <f t="shared" si="0"/>
        <v>7.3859882867258477</v>
      </c>
      <c r="C50" s="324">
        <f t="shared" si="1"/>
        <v>7.7477961961678625</v>
      </c>
      <c r="D50" s="324">
        <f t="shared" si="2"/>
        <v>8.5342617101763842</v>
      </c>
      <c r="E50" s="324">
        <f t="shared" si="3"/>
        <v>7.8731724632332067</v>
      </c>
      <c r="F50" s="324">
        <f t="shared" si="4"/>
        <v>12.576606664117163</v>
      </c>
      <c r="G50" s="324">
        <f t="shared" si="5"/>
        <v>9.4765740587551957</v>
      </c>
    </row>
    <row r="51" spans="1:7">
      <c r="A51" s="324">
        <v>38</v>
      </c>
      <c r="B51" s="324">
        <f t="shared" si="0"/>
        <v>7.5171201572594972</v>
      </c>
      <c r="C51" s="324">
        <f t="shared" si="1"/>
        <v>7.8559703445419569</v>
      </c>
      <c r="D51" s="324">
        <f t="shared" si="2"/>
        <v>8.6841704770801691</v>
      </c>
      <c r="E51" s="324">
        <f t="shared" si="3"/>
        <v>8.0163672488814157</v>
      </c>
      <c r="F51" s="324">
        <f t="shared" si="4"/>
        <v>12.729669601518998</v>
      </c>
      <c r="G51" s="324">
        <f t="shared" si="5"/>
        <v>9.6635965207502359</v>
      </c>
    </row>
    <row r="52" spans="1:7">
      <c r="A52" s="324">
        <v>39</v>
      </c>
      <c r="B52" s="324">
        <f t="shared" si="0"/>
        <v>7.6470834767812921</v>
      </c>
      <c r="C52" s="324">
        <f t="shared" si="1"/>
        <v>7.9627862582741331</v>
      </c>
      <c r="D52" s="324">
        <f t="shared" si="2"/>
        <v>8.8327161921198254</v>
      </c>
      <c r="E52" s="324">
        <f t="shared" si="3"/>
        <v>8.1583456525987561</v>
      </c>
      <c r="F52" s="324">
        <f t="shared" si="4"/>
        <v>12.880547123425806</v>
      </c>
      <c r="G52" s="324">
        <f t="shared" si="5"/>
        <v>9.8493084590541038</v>
      </c>
    </row>
    <row r="53" spans="1:7">
      <c r="A53" s="324">
        <v>40</v>
      </c>
      <c r="B53" s="324">
        <f t="shared" si="0"/>
        <v>7.7759182327700893</v>
      </c>
      <c r="C53" s="324">
        <f t="shared" si="1"/>
        <v>8.0682951787542301</v>
      </c>
      <c r="D53" s="324">
        <f t="shared" si="2"/>
        <v>8.979945736265238</v>
      </c>
      <c r="E53" s="324">
        <f t="shared" si="3"/>
        <v>8.2991488109992275</v>
      </c>
      <c r="F53" s="324">
        <f t="shared" si="4"/>
        <v>13.029325298580444</v>
      </c>
      <c r="G53" s="324">
        <f t="shared" si="5"/>
        <v>10.033752318801151</v>
      </c>
    </row>
    <row r="54" spans="1:7">
      <c r="A54" s="324">
        <v>41</v>
      </c>
      <c r="B54" s="324">
        <f t="shared" si="0"/>
        <v>7.9036620825527324</v>
      </c>
      <c r="C54" s="324">
        <f t="shared" si="1"/>
        <v>8.172545188367387</v>
      </c>
      <c r="D54" s="324">
        <f t="shared" si="2"/>
        <v>9.1259032507617697</v>
      </c>
      <c r="E54" s="324">
        <f t="shared" si="3"/>
        <v>8.4388154794646102</v>
      </c>
      <c r="F54" s="324">
        <f t="shared" si="4"/>
        <v>13.176084752289025</v>
      </c>
      <c r="G54" s="324">
        <f t="shared" si="5"/>
        <v>10.216968146641209</v>
      </c>
    </row>
    <row r="55" spans="1:7">
      <c r="A55" s="324">
        <v>42</v>
      </c>
      <c r="B55" s="324">
        <f t="shared" si="0"/>
        <v>8.0303505424176773</v>
      </c>
      <c r="C55" s="324">
        <f t="shared" si="1"/>
        <v>8.2755814771626515</v>
      </c>
      <c r="D55" s="324">
        <f t="shared" si="2"/>
        <v>9.2706303599282176</v>
      </c>
      <c r="E55" s="324">
        <f t="shared" si="3"/>
        <v>8.5773822245174358</v>
      </c>
      <c r="F55" s="324">
        <f t="shared" si="4"/>
        <v>13.320901134305231</v>
      </c>
      <c r="G55" s="324">
        <f t="shared" si="5"/>
        <v>10.398993781320018</v>
      </c>
    </row>
    <row r="56" spans="1:7">
      <c r="A56" s="324">
        <v>43</v>
      </c>
      <c r="B56" s="324">
        <f t="shared" si="0"/>
        <v>8.1560171572567324</v>
      </c>
      <c r="C56" s="324">
        <f t="shared" si="1"/>
        <v>8.3774465812264403</v>
      </c>
      <c r="D56" s="324">
        <f t="shared" si="2"/>
        <v>9.4141663709796966</v>
      </c>
      <c r="E56" s="324">
        <f t="shared" si="3"/>
        <v>8.7148835964555822</v>
      </c>
      <c r="F56" s="324">
        <f t="shared" si="4"/>
        <v>13.463845536374656</v>
      </c>
      <c r="G56" s="324">
        <f t="shared" si="5"/>
        <v>10.579865024949408</v>
      </c>
    </row>
    <row r="57" spans="1:7">
      <c r="A57" s="324">
        <v>44</v>
      </c>
      <c r="B57" s="324">
        <f t="shared" si="0"/>
        <v>8.280693653144688</v>
      </c>
      <c r="C57" s="324">
        <f t="shared" si="1"/>
        <v>8.4781805963485493</v>
      </c>
      <c r="D57" s="324">
        <f t="shared" si="2"/>
        <v>9.5565484537224403</v>
      </c>
      <c r="E57" s="324">
        <f t="shared" si="3"/>
        <v>8.8513522846843813</v>
      </c>
      <c r="F57" s="324">
        <f t="shared" si="4"/>
        <v>13.604984865894208</v>
      </c>
      <c r="G57" s="324">
        <f t="shared" si="5"/>
        <v>10.759615797326559</v>
      </c>
    </row>
    <row r="58" spans="1:7">
      <c r="A58" s="324">
        <v>45</v>
      </c>
      <c r="B58" s="324">
        <f t="shared" si="0"/>
        <v>8.4044100749206994</v>
      </c>
      <c r="C58" s="324">
        <f t="shared" si="1"/>
        <v>8.5778213700426189</v>
      </c>
      <c r="D58" s="324">
        <f t="shared" si="2"/>
        <v>9.6978118025580446</v>
      </c>
      <c r="E58" s="324">
        <f t="shared" si="3"/>
        <v>8.9868192578332859</v>
      </c>
      <c r="F58" s="324">
        <f t="shared" si="4"/>
        <v>13.744382181186834</v>
      </c>
      <c r="G58" s="324">
        <f t="shared" si="5"/>
        <v>10.93827827532632</v>
      </c>
    </row>
    <row r="59" spans="1:7">
      <c r="A59" s="324">
        <v>46</v>
      </c>
      <c r="B59" s="324">
        <f t="shared" si="0"/>
        <v>8.5271949105453047</v>
      </c>
      <c r="C59" s="324">
        <f t="shared" si="1"/>
        <v>8.6764046745442176</v>
      </c>
      <c r="D59" s="324">
        <f t="shared" si="2"/>
        <v>9.8379897828921372</v>
      </c>
      <c r="E59" s="324">
        <f t="shared" si="3"/>
        <v>9.121313890451658</v>
      </c>
      <c r="F59" s="324">
        <f t="shared" si="4"/>
        <v>13.882096993095818</v>
      </c>
      <c r="G59" s="324">
        <f t="shared" si="5"/>
        <v>11.115883019109436</v>
      </c>
    </row>
    <row r="60" spans="1:7">
      <c r="A60" s="324">
        <v>47</v>
      </c>
      <c r="B60" s="324">
        <f t="shared" si="0"/>
        <v>8.6490752037633083</v>
      </c>
      <c r="C60" s="324">
        <f t="shared" si="1"/>
        <v>8.7739643630418378</v>
      </c>
      <c r="D60" s="324">
        <f t="shared" si="2"/>
        <v>9.9771140637542288</v>
      </c>
      <c r="E60" s="324">
        <f t="shared" si="3"/>
        <v>9.2548640778322468</v>
      </c>
      <c r="F60" s="324">
        <f t="shared" si="4"/>
        <v>14.018185536937375</v>
      </c>
      <c r="G60" s="324">
        <f t="shared" si="5"/>
        <v>11.29245908665261</v>
      </c>
    </row>
    <row r="61" spans="1:7">
      <c r="A61" s="324">
        <v>48</v>
      </c>
      <c r="B61" s="324">
        <f t="shared" si="0"/>
        <v>8.7700766563970216</v>
      </c>
      <c r="C61" s="324">
        <f t="shared" si="1"/>
        <v>8.8705325110866529</v>
      </c>
      <c r="D61" s="324">
        <f t="shared" si="2"/>
        <v>10.115214738192416</v>
      </c>
      <c r="E61" s="324">
        <f t="shared" si="3"/>
        <v>9.3874963403032048</v>
      </c>
      <c r="F61" s="324">
        <f t="shared" si="4"/>
        <v>14.152701018290559</v>
      </c>
      <c r="G61" s="324">
        <f t="shared" si="5"/>
        <v>11.468034137906024</v>
      </c>
    </row>
    <row r="62" spans="1:7">
      <c r="A62" s="324">
        <v>49</v>
      </c>
      <c r="B62" s="324">
        <f t="shared" si="0"/>
        <v>8.8902237214197779</v>
      </c>
      <c r="C62" s="324">
        <f t="shared" si="1"/>
        <v>8.9661395448653227</v>
      </c>
      <c r="D62" s="324">
        <f t="shared" si="2"/>
        <v>10.252320432800328</v>
      </c>
      <c r="E62" s="324">
        <f t="shared" si="3"/>
        <v>9.5192359181532975</v>
      </c>
      <c r="F62" s="324">
        <f t="shared" si="4"/>
        <v>14.285693835631539</v>
      </c>
      <c r="G62" s="324">
        <f t="shared" si="5"/>
        <v>11.642634529713785</v>
      </c>
    </row>
    <row r="63" spans="1:7">
      <c r="A63" s="324">
        <v>50</v>
      </c>
      <c r="B63" s="324">
        <f t="shared" si="0"/>
        <v>9.0095396878115555</v>
      </c>
      <c r="C63" s="324">
        <f t="shared" si="1"/>
        <v>9.0608143577985345</v>
      </c>
      <c r="D63" s="324">
        <f t="shared" si="2"/>
        <v>10.388458407558595</v>
      </c>
      <c r="E63" s="324">
        <f t="shared" si="3"/>
        <v>9.6501068582051612</v>
      </c>
      <c r="F63" s="324">
        <f t="shared" si="4"/>
        <v>14.417211782419686</v>
      </c>
      <c r="G63" s="324">
        <f t="shared" si="5"/>
        <v>11.816285402488024</v>
      </c>
    </row>
    <row r="64" spans="1:7">
      <c r="A64" s="324">
        <v>51</v>
      </c>
      <c r="B64" s="324">
        <f t="shared" si="0"/>
        <v>9.1280467580716351</v>
      </c>
      <c r="C64" s="324">
        <f t="shared" si="1"/>
        <v>9.1545844167389543</v>
      </c>
      <c r="D64" s="324">
        <f t="shared" si="2"/>
        <v>10.523654647023333</v>
      </c>
      <c r="E64" s="324">
        <f t="shared" si="3"/>
        <v>9.7801320929232958</v>
      </c>
      <c r="F64" s="324">
        <f t="shared" si="4"/>
        <v>14.547300230903147</v>
      </c>
      <c r="G64" s="324">
        <f t="shared" si="5"/>
        <v>11.989010759503191</v>
      </c>
    </row>
    <row r="65" spans="1:7">
      <c r="A65" s="324">
        <v>52</v>
      </c>
      <c r="B65" s="324">
        <f t="shared" si="0"/>
        <v>9.245766119154915</v>
      </c>
      <c r="C65" s="324">
        <f t="shared" si="1"/>
        <v>9.2474758588814616</v>
      </c>
      <c r="D65" s="324">
        <f t="shared" si="2"/>
        <v>10.657933943766164</v>
      </c>
      <c r="E65" s="324">
        <f t="shared" si="3"/>
        <v>9.9093335128340811</v>
      </c>
      <c r="F65" s="324">
        <f t="shared" si="4"/>
        <v>14.676002299622036</v>
      </c>
      <c r="G65" s="324">
        <f t="shared" si="5"/>
        <v>12.16083353957119</v>
      </c>
    </row>
    <row r="66" spans="1:7">
      <c r="A66" s="324">
        <v>53</v>
      </c>
      <c r="B66" s="324">
        <f t="shared" si="0"/>
        <v>9.3627180075052703</v>
      </c>
      <c r="C66" s="324">
        <f t="shared" si="1"/>
        <v>9.3395135803601352</v>
      </c>
      <c r="D66" s="324">
        <f t="shared" si="2"/>
        <v>10.791319974860134</v>
      </c>
      <c r="E66" s="324">
        <f t="shared" si="3"/>
        <v>10.037732032940523</v>
      </c>
      <c r="F66" s="324">
        <f t="shared" si="4"/>
        <v>14.803359006339553</v>
      </c>
      <c r="G66" s="324">
        <f t="shared" si="5"/>
        <v>12.3317756837662</v>
      </c>
    </row>
    <row r="67" spans="1:7">
      <c r="A67" s="324">
        <v>54</v>
      </c>
      <c r="B67" s="324">
        <f t="shared" si="0"/>
        <v>9.4789217687790064</v>
      </c>
      <c r="C67" s="324">
        <f t="shared" si="1"/>
        <v>9.4307213173880644</v>
      </c>
      <c r="D67" s="324">
        <f t="shared" si="2"/>
        <v>10.923835372110997</v>
      </c>
      <c r="E67" s="324">
        <f t="shared" si="3"/>
        <v>10.165347653733516</v>
      </c>
      <c r="F67" s="324">
        <f t="shared" si="4"/>
        <v>14.929409407918516</v>
      </c>
      <c r="G67" s="324">
        <f t="shared" si="5"/>
        <v>12.501858196789327</v>
      </c>
    </row>
    <row r="68" spans="1:7">
      <c r="A68" s="324">
        <v>55</v>
      </c>
      <c r="B68" s="324">
        <f t="shared" si="0"/>
        <v>9.594395912781998</v>
      </c>
      <c r="C68" s="324">
        <f t="shared" si="1"/>
        <v>9.5211217206935395</v>
      </c>
      <c r="D68" s="324">
        <f t="shared" si="2"/>
        <v>11.055501786651513</v>
      </c>
      <c r="E68" s="324">
        <f t="shared" si="3"/>
        <v>10.292199517330792</v>
      </c>
      <c r="F68" s="324">
        <f t="shared" si="4"/>
        <v>15.054190728477845</v>
      </c>
      <c r="G68" s="324">
        <f t="shared" si="5"/>
        <v>12.671101203494743</v>
      </c>
    </row>
    <row r="69" spans="1:7">
      <c r="A69" s="324">
        <v>56</v>
      </c>
      <c r="B69" s="324">
        <f t="shared" si="0"/>
        <v>9.7091581640839628</v>
      </c>
      <c r="C69" s="324">
        <f t="shared" si="1"/>
        <v>9.6107364239179098</v>
      </c>
      <c r="D69" s="324">
        <f t="shared" si="2"/>
        <v>11.18633994844512</v>
      </c>
      <c r="E69" s="324">
        <f t="shared" si="3"/>
        <v>10.418305959214083</v>
      </c>
      <c r="F69" s="324">
        <f t="shared" si="4"/>
        <v>15.177738477005422</v>
      </c>
      <c r="G69" s="324">
        <f t="shared" si="5"/>
        <v>12.839524001039718</v>
      </c>
    </row>
    <row r="70" spans="1:7">
      <c r="A70" s="324">
        <v>57</v>
      </c>
      <c r="B70" s="324">
        <f t="shared" si="0"/>
        <v>9.8232255087209843</v>
      </c>
      <c r="C70" s="324">
        <f t="shared" si="1"/>
        <v>9.6995861065636131</v>
      </c>
      <c r="D70" s="324">
        <f t="shared" si="2"/>
        <v>11.316369721183719</v>
      </c>
      <c r="E70" s="324">
        <f t="shared" si="3"/>
        <v>10.543684555981875</v>
      </c>
      <c r="F70" s="324">
        <f t="shared" si="4"/>
        <v>15.300086555466649</v>
      </c>
      <c r="G70" s="324">
        <f t="shared" si="5"/>
        <v>13.007145107069347</v>
      </c>
    </row>
    <row r="71" spans="1:7">
      <c r="A71" s="324">
        <v>58</v>
      </c>
      <c r="B71" s="324">
        <f t="shared" si="0"/>
        <v>9.9366142373517157</v>
      </c>
      <c r="C71" s="324">
        <f t="shared" si="1"/>
        <v>9.7876905520142721</v>
      </c>
      <c r="D71" s="324">
        <f t="shared" si="2"/>
        <v>11.445610153010515</v>
      </c>
      <c r="E71" s="324">
        <f t="shared" si="3"/>
        <v>10.668352169488927</v>
      </c>
      <c r="F71" s="324">
        <f t="shared" si="4"/>
        <v>15.421267358329521</v>
      </c>
      <c r="G71" s="324">
        <f t="shared" si="5"/>
        <v>13.17398230430152</v>
      </c>
    </row>
    <row r="72" spans="1:7">
      <c r="A72" s="324">
        <v>59</v>
      </c>
      <c r="B72" s="324">
        <f t="shared" si="0"/>
        <v>10.049339985192978</v>
      </c>
      <c r="C72" s="324">
        <f t="shared" si="1"/>
        <v>9.8750687010907061</v>
      </c>
      <c r="D72" s="324">
        <f t="shared" si="2"/>
        <v>11.574079523451662</v>
      </c>
      <c r="E72" s="324">
        <f t="shared" si="3"/>
        <v>10.792324987703466</v>
      </c>
      <c r="F72" s="324">
        <f t="shared" si="4"/>
        <v>15.541311864323223</v>
      </c>
      <c r="G72" s="324">
        <f t="shared" si="5"/>
        <v>13.34005268183855</v>
      </c>
    </row>
    <row r="73" spans="1:7">
      <c r="A73" s="324">
        <v>60</v>
      </c>
      <c r="B73" s="324">
        <f t="shared" si="0"/>
        <v>10.161417769025405</v>
      </c>
      <c r="C73" s="324">
        <f t="shared" si="1"/>
        <v>9.9617387015558574</v>
      </c>
      <c r="D73" s="324">
        <f t="shared" si="2"/>
        <v>11.701795386899407</v>
      </c>
      <c r="E73" s="324">
        <f t="shared" si="3"/>
        <v>10.915618562577448</v>
      </c>
      <c r="F73" s="324">
        <f t="shared" si="4"/>
        <v>15.660249721157268</v>
      </c>
      <c r="G73" s="324">
        <f t="shared" si="5"/>
        <v>13.505372673496902</v>
      </c>
    </row>
    <row r="74" spans="1:7">
      <c r="A74" s="324">
        <v>61</v>
      </c>
      <c r="B74" s="324">
        <f t="shared" si="0"/>
        <v>10.27286202152937</v>
      </c>
      <c r="C74" s="324">
        <f t="shared" si="1"/>
        <v>10.047717953937312</v>
      </c>
      <c r="D74" s="324">
        <f t="shared" si="2"/>
        <v>11.828774612953364</v>
      </c>
      <c r="E74" s="324">
        <f t="shared" si="3"/>
        <v>11.038247845194398</v>
      </c>
      <c r="F74" s="324">
        <f t="shared" si="4"/>
        <v>15.778109323849113</v>
      </c>
      <c r="G74" s="324">
        <f t="shared" si="5"/>
        <v>13.669958093416504</v>
      </c>
    </row>
    <row r="75" spans="1:7">
      <c r="A75" s="324">
        <v>62</v>
      </c>
      <c r="B75" s="324">
        <f t="shared" si="0"/>
        <v>10.38368662318412</v>
      </c>
      <c r="C75" s="324">
        <f t="shared" si="1"/>
        <v>10.133023153996952</v>
      </c>
      <c r="D75" s="324">
        <f t="shared" si="2"/>
        <v>11.955033423894362</v>
      </c>
      <c r="E75" s="324">
        <f t="shared" si="3"/>
        <v>11.160227218431693</v>
      </c>
      <c r="F75" s="324">
        <f t="shared" si="4"/>
        <v>15.894917887238762</v>
      </c>
      <c r="G75" s="324">
        <f t="shared" si="5"/>
        <v>13.833824169183853</v>
      </c>
    </row>
    <row r="76" spans="1:7">
      <c r="A76" s="324">
        <v>63</v>
      </c>
      <c r="B76" s="324">
        <f t="shared" si="0"/>
        <v>10.493904931939692</v>
      </c>
      <c r="C76" s="324">
        <f t="shared" si="1"/>
        <v>10.21767033214306</v>
      </c>
      <c r="D76" s="324">
        <f t="shared" si="2"/>
        <v>12.080587429537822</v>
      </c>
      <c r="E76" s="324">
        <f t="shared" si="3"/>
        <v>11.281570527350443</v>
      </c>
      <c r="F76" s="324">
        <f t="shared" si="4"/>
        <v>16.010701513208453</v>
      </c>
      <c r="G76" s="324">
        <f t="shared" si="5"/>
        <v>13.996985572679945</v>
      </c>
    </row>
    <row r="77" spans="1:7">
      <c r="A77" s="324">
        <v>64</v>
      </c>
      <c r="B77" s="324">
        <f t="shared" si="0"/>
        <v>10.60352981084975</v>
      </c>
      <c r="C77" s="324">
        <f t="shared" si="1"/>
        <v>10.301674890049883</v>
      </c>
      <c r="D77" s="324">
        <f t="shared" si="2"/>
        <v>12.205451659688302</v>
      </c>
      <c r="E77" s="324">
        <f t="shared" si="3"/>
        <v>11.402291107504373</v>
      </c>
      <c r="F77" s="324">
        <f t="shared" si="4"/>
        <v>16.125485253071496</v>
      </c>
      <c r="G77" s="324">
        <f t="shared" si="5"/>
        <v>14.159456448842725</v>
      </c>
    </row>
    <row r="78" spans="1:7">
      <c r="A78" s="324">
        <v>65</v>
      </c>
      <c r="B78" s="324">
        <f t="shared" ref="B78:B141" si="6">EXP($B$4+$C$4*LN(A78))</f>
        <v>10.712573653835197</v>
      </c>
      <c r="C78" s="324">
        <f t="shared" ref="C78:C141" si="7">EXP($B$5+$C$5*LN(A78))</f>
        <v>10.385051634722892</v>
      </c>
      <c r="D78" s="324">
        <f t="shared" ref="D78:D141" si="8">EXP($B$6+$C$6*LN(A78))</f>
        <v>12.329640594395167</v>
      </c>
      <c r="E78" s="324">
        <f t="shared" ref="E78:E141" si="9">EXP($B$7+$C$7*LN(A78))</f>
        <v>11.522401811340556</v>
      </c>
      <c r="F78" s="324">
        <f t="shared" ref="F78:F141" si="10">EXP($B$8+$C$8*LN(A78))</f>
        <v>16.239293165547245</v>
      </c>
      <c r="G78" s="324">
        <f t="shared" ref="G78:G141" si="11">EXP($B$9+$C$9*LN(A78))</f>
        <v>14.321250442515485</v>
      </c>
    </row>
    <row r="79" spans="1:7">
      <c r="A79" s="324">
        <v>66</v>
      </c>
      <c r="B79" s="324">
        <f t="shared" si="6"/>
        <v>10.821048409731683</v>
      </c>
      <c r="C79" s="324">
        <f t="shared" si="7"/>
        <v>10.46781481022435</v>
      </c>
      <c r="D79" s="324">
        <f t="shared" si="8"/>
        <v>12.453168192189937</v>
      </c>
      <c r="E79" s="324">
        <f t="shared" si="9"/>
        <v>11.641915032847834</v>
      </c>
      <c r="F79" s="324">
        <f t="shared" si="10"/>
        <v>16.352148370697407</v>
      </c>
      <c r="G79" s="324">
        <f t="shared" si="11"/>
        <v>14.482380723535934</v>
      </c>
    </row>
    <row r="80" spans="1:7">
      <c r="A80" s="324">
        <v>67</v>
      </c>
      <c r="B80" s="324">
        <f t="shared" si="6"/>
        <v>10.928965604759556</v>
      </c>
      <c r="C80" s="324">
        <f t="shared" si="7"/>
        <v>10.549978127252853</v>
      </c>
      <c r="D80" s="324">
        <f t="shared" si="8"/>
        <v>12.576047916468271</v>
      </c>
      <c r="E80" s="324">
        <f t="shared" si="9"/>
        <v>11.76084273059406</v>
      </c>
      <c r="F80" s="324">
        <f t="shared" si="10"/>
        <v>16.464073100161627</v>
      </c>
      <c r="G80" s="324">
        <f t="shared" si="11"/>
        <v>14.642860010206158</v>
      </c>
    </row>
    <row r="81" spans="1:7">
      <c r="A81" s="324">
        <v>68</v>
      </c>
      <c r="B81" s="324">
        <f t="shared" si="6"/>
        <v>11.036336363541743</v>
      </c>
      <c r="C81" s="324">
        <f t="shared" si="7"/>
        <v>10.631554790751668</v>
      </c>
      <c r="D81" s="324">
        <f t="shared" si="8"/>
        <v>12.698292760164446</v>
      </c>
      <c r="E81" s="324">
        <f t="shared" si="9"/>
        <v>11.879196449279862</v>
      </c>
      <c r="F81" s="324">
        <f t="shared" si="10"/>
        <v>16.575088743997672</v>
      </c>
      <c r="G81" s="324">
        <f t="shared" si="11"/>
        <v>14.802700591270558</v>
      </c>
    </row>
    <row r="82" spans="1:7">
      <c r="A82" s="324">
        <v>69</v>
      </c>
      <c r="B82" s="324">
        <f t="shared" si="6"/>
        <v>11.14317142878321</v>
      </c>
      <c r="C82" s="324">
        <f t="shared" si="7"/>
        <v>10.712557525704296</v>
      </c>
      <c r="D82" s="324">
        <f t="shared" si="8"/>
        <v>12.81991526885218</v>
      </c>
      <c r="E82" s="324">
        <f t="shared" si="9"/>
        <v>11.996987339924798</v>
      </c>
      <c r="F82" s="324">
        <f t="shared" si="10"/>
        <v>16.685215894401885</v>
      </c>
      <c r="G82" s="324">
        <f t="shared" si="11"/>
        <v>14.961914346516981</v>
      </c>
    </row>
    <row r="83" spans="1:7">
      <c r="A83" s="324">
        <v>70</v>
      </c>
      <c r="B83" s="324">
        <f t="shared" si="6"/>
        <v>11.249481179715541</v>
      </c>
      <c r="C83" s="324">
        <f t="shared" si="7"/>
        <v>10.792998601260686</v>
      </c>
      <c r="D83" s="324">
        <f t="shared" si="8"/>
        <v>12.940927562393552</v>
      </c>
      <c r="E83" s="324">
        <f t="shared" si="9"/>
        <v>12.114226178791293</v>
      </c>
      <c r="F83" s="324">
        <f t="shared" si="10"/>
        <v>16.794474386559983</v>
      </c>
      <c r="G83" s="324">
        <f t="shared" si="11"/>
        <v>15.120512766106184</v>
      </c>
    </row>
    <row r="84" spans="1:7">
      <c r="A84" s="324">
        <v>71</v>
      </c>
      <c r="B84" s="324">
        <f t="shared" si="6"/>
        <v>11.355275649400417</v>
      </c>
      <c r="C84" s="324">
        <f t="shared" si="7"/>
        <v>10.872889853324434</v>
      </c>
      <c r="D84" s="324">
        <f t="shared" si="8"/>
        <v>13.061341355246562</v>
      </c>
      <c r="E84" s="324">
        <f t="shared" si="9"/>
        <v>12.230923385142058</v>
      </c>
      <c r="F84" s="324">
        <f t="shared" si="10"/>
        <v>16.902883336854497</v>
      </c>
      <c r="G84" s="324">
        <f t="shared" si="11"/>
        <v>15.278506968724942</v>
      </c>
    </row>
    <row r="85" spans="1:7">
      <c r="A85" s="324">
        <v>72</v>
      </c>
      <c r="B85" s="324">
        <f t="shared" si="6"/>
        <v>11.460564540977801</v>
      </c>
      <c r="C85" s="324">
        <f t="shared" si="7"/>
        <v>10.952242705719314</v>
      </c>
      <c r="D85" s="324">
        <f t="shared" si="8"/>
        <v>13.181167975532274</v>
      </c>
      <c r="E85" s="324">
        <f t="shared" si="9"/>
        <v>12.347089037918332</v>
      </c>
      <c r="F85" s="324">
        <f t="shared" si="10"/>
        <v>17.010461178634806</v>
      </c>
      <c r="G85" s="324">
        <f t="shared" si="11"/>
        <v>15.435907718650068</v>
      </c>
    </row>
    <row r="86" spans="1:7">
      <c r="A86" s="324">
        <v>73</v>
      </c>
      <c r="B86" s="324">
        <f t="shared" si="6"/>
        <v>11.565357242936823</v>
      </c>
      <c r="C86" s="324">
        <f t="shared" si="7"/>
        <v>11.031068190042957</v>
      </c>
      <c r="D86" s="324">
        <f t="shared" si="8"/>
        <v>13.300418382953254</v>
      </c>
      <c r="E86" s="324">
        <f t="shared" si="9"/>
        <v>12.462732891418575</v>
      </c>
      <c r="F86" s="324">
        <f t="shared" si="10"/>
        <v>17.117225695736582</v>
      </c>
      <c r="G86" s="324">
        <f t="shared" si="11"/>
        <v>15.592725441802793</v>
      </c>
    </row>
    <row r="87" spans="1:7">
      <c r="A87" s="324">
        <v>74</v>
      </c>
      <c r="B87" s="324">
        <f t="shared" si="6"/>
        <v>11.669662843480781</v>
      </c>
      <c r="C87" s="324">
        <f t="shared" si="7"/>
        <v>11.109376964305909</v>
      </c>
      <c r="D87" s="324">
        <f t="shared" si="8"/>
        <v>13.419103185647495</v>
      </c>
      <c r="E87" s="324">
        <f t="shared" si="9"/>
        <v>12.57786439005039</v>
      </c>
      <c r="F87" s="324">
        <f t="shared" si="10"/>
        <v>17.223194053921354</v>
      </c>
      <c r="G87" s="324">
        <f t="shared" si="11"/>
        <v>15.748970240866328</v>
      </c>
    </row>
    <row r="88" spans="1:7">
      <c r="A88" s="324">
        <v>75</v>
      </c>
      <c r="B88" s="324">
        <f t="shared" si="6"/>
        <v>11.773490144051365</v>
      </c>
      <c r="C88" s="324">
        <f t="shared" si="7"/>
        <v>11.187179330445773</v>
      </c>
      <c r="D88" s="324">
        <f t="shared" si="8"/>
        <v>13.537232656054318</v>
      </c>
      <c r="E88" s="324">
        <f t="shared" si="9"/>
        <v>12.692492682222126</v>
      </c>
      <c r="F88" s="324">
        <f t="shared" si="10"/>
        <v>17.328382830391217</v>
      </c>
      <c r="G88" s="324">
        <f t="shared" si="11"/>
        <v>15.904651909533028</v>
      </c>
    </row>
    <row r="89" spans="1:7">
      <c r="A89" s="324">
        <v>76</v>
      </c>
      <c r="B89" s="324">
        <f t="shared" si="6"/>
        <v>11.876847672072078</v>
      </c>
      <c r="C89" s="324">
        <f t="shared" si="7"/>
        <v>11.264485250798382</v>
      </c>
      <c r="D89" s="324">
        <f t="shared" si="8"/>
        <v>13.654816745862826</v>
      </c>
      <c r="E89" s="324">
        <f t="shared" si="9"/>
        <v>12.806626633435293</v>
      </c>
      <c r="F89" s="324">
        <f t="shared" si="10"/>
        <v>17.432808041520779</v>
      </c>
      <c r="G89" s="324">
        <f t="shared" si="11"/>
        <v>16.05977994594242</v>
      </c>
    </row>
    <row r="90" spans="1:7">
      <c r="A90" s="324">
        <v>77</v>
      </c>
      <c r="B90" s="324">
        <f t="shared" si="6"/>
        <v>11.979743692965267</v>
      </c>
      <c r="C90" s="324">
        <f t="shared" si="7"/>
        <v>11.341304363600884</v>
      </c>
      <c r="D90" s="324">
        <f t="shared" si="8"/>
        <v>13.77186510010703</v>
      </c>
      <c r="E90" s="324">
        <f t="shared" si="9"/>
        <v>12.920274838633402</v>
      </c>
      <c r="F90" s="324">
        <f t="shared" si="10"/>
        <v>17.53648516893584</v>
      </c>
      <c r="G90" s="324">
        <f t="shared" si="11"/>
        <v>16.214363565365804</v>
      </c>
    </row>
    <row r="91" spans="1:7">
      <c r="A91" s="324">
        <v>78</v>
      </c>
      <c r="B91" s="324">
        <f t="shared" si="6"/>
        <v>12.082186221493366</v>
      </c>
      <c r="C91" s="324">
        <f t="shared" si="7"/>
        <v>11.41764599759558</v>
      </c>
      <c r="D91" s="324">
        <f t="shared" si="8"/>
        <v>13.88838707046701</v>
      </c>
      <c r="E91" s="324">
        <f t="shared" si="9"/>
        <v>13.033445633858816</v>
      </c>
      <c r="F91" s="324">
        <f t="shared" si="10"/>
        <v>17.639429184057565</v>
      </c>
      <c r="G91" s="324">
        <f t="shared" si="11"/>
        <v>16.368411712189111</v>
      </c>
    </row>
    <row r="92" spans="1:7">
      <c r="A92" s="324">
        <v>79</v>
      </c>
      <c r="B92" s="324">
        <f t="shared" si="6"/>
        <v>12.184183032470328</v>
      </c>
      <c r="C92" s="324">
        <f t="shared" si="7"/>
        <v>11.493519185797417</v>
      </c>
      <c r="D92" s="324">
        <f t="shared" si="8"/>
        <v>14.004391727830338</v>
      </c>
      <c r="E92" s="324">
        <f t="shared" si="9"/>
        <v>13.146147107264595</v>
      </c>
      <c r="F92" s="324">
        <f t="shared" si="10"/>
        <v>17.74165457122092</v>
      </c>
      <c r="G92" s="324">
        <f t="shared" si="11"/>
        <v>16.52193307124125</v>
      </c>
    </row>
    <row r="93" spans="1:7">
      <c r="A93" s="324">
        <v>80</v>
      </c>
      <c r="B93" s="324">
        <f t="shared" si="6"/>
        <v>12.285741670885752</v>
      </c>
      <c r="C93" s="324">
        <f t="shared" si="7"/>
        <v>11.568932678482991</v>
      </c>
      <c r="D93" s="324">
        <f t="shared" si="8"/>
        <v>14.119887874163625</v>
      </c>
      <c r="E93" s="324">
        <f t="shared" si="9"/>
        <v>13.258387109524726</v>
      </c>
      <c r="F93" s="324">
        <f t="shared" si="10"/>
        <v>17.843175349466993</v>
      </c>
      <c r="G93" s="324">
        <f t="shared" si="11"/>
        <v>16.674936078511454</v>
      </c>
    </row>
    <row r="94" spans="1:7">
      <c r="A94" s="324">
        <v>81</v>
      </c>
      <c r="B94" s="324">
        <f t="shared" si="6"/>
        <v>12.386869461480952</v>
      </c>
      <c r="C94" s="324">
        <f t="shared" si="7"/>
        <v>11.643894955454286</v>
      </c>
      <c r="D94" s="324">
        <f t="shared" si="8"/>
        <v>14.234884053740499</v>
      </c>
      <c r="E94" s="324">
        <f t="shared" si="9"/>
        <v>13.370173263682794</v>
      </c>
      <c r="F94" s="324">
        <f t="shared" si="10"/>
        <v>17.944005093101119</v>
      </c>
      <c r="G94" s="324">
        <f t="shared" si="11"/>
        <v>16.827428931295916</v>
      </c>
    </row>
    <row r="95" spans="1:7">
      <c r="A95" s="324">
        <v>82</v>
      </c>
      <c r="B95" s="324">
        <f t="shared" si="6"/>
        <v>12.487573517812837</v>
      </c>
      <c r="C95" s="324">
        <f t="shared" si="7"/>
        <v>11.718414237625957</v>
      </c>
      <c r="D95" s="324">
        <f t="shared" si="8"/>
        <v>14.349388563767995</v>
      </c>
      <c r="E95" s="324">
        <f t="shared" si="9"/>
        <v>13.481512974475775</v>
      </c>
      <c r="F95" s="324">
        <f t="shared" si="10"/>
        <v>18.044156951100625</v>
      </c>
      <c r="G95" s="324">
        <f t="shared" si="11"/>
        <v>16.979419597810612</v>
      </c>
    </row>
    <row r="96" spans="1:7">
      <c r="A96" s="324">
        <v>83</v>
      </c>
      <c r="B96" s="324">
        <f t="shared" si="6"/>
        <v>12.58786075083907</v>
      </c>
      <c r="C96" s="324">
        <f t="shared" si="7"/>
        <v>11.792498497981446</v>
      </c>
      <c r="D96" s="324">
        <f t="shared" si="8"/>
        <v>14.463409464450953</v>
      </c>
      <c r="E96" s="324">
        <f t="shared" si="9"/>
        <v>13.592413437167233</v>
      </c>
      <c r="F96" s="324">
        <f t="shared" si="10"/>
        <v>18.143643665450281</v>
      </c>
      <c r="G96" s="324">
        <f t="shared" si="11"/>
        <v>17.130915826304776</v>
      </c>
    </row>
    <row r="97" spans="1:7">
      <c r="A97" s="324">
        <v>84</v>
      </c>
      <c r="B97" s="324">
        <f t="shared" si="6"/>
        <v>12.687737877055156</v>
      </c>
      <c r="C97" s="324">
        <f t="shared" si="7"/>
        <v>11.866155471939251</v>
      </c>
      <c r="D97" s="324">
        <f t="shared" si="8"/>
        <v>14.57695458853018</v>
      </c>
      <c r="E97" s="324">
        <f t="shared" si="9"/>
        <v>13.702881645921003</v>
      </c>
      <c r="F97" s="324">
        <f t="shared" si="10"/>
        <v>18.242477588476383</v>
      </c>
      <c r="G97" s="324">
        <f t="shared" si="11"/>
        <v>17.281925153706389</v>
      </c>
    </row>
    <row r="98" spans="1:7">
      <c r="A98" s="324">
        <v>85</v>
      </c>
      <c r="B98" s="324">
        <f t="shared" si="6"/>
        <v>12.787211426211908</v>
      </c>
      <c r="C98" s="324">
        <f t="shared" si="7"/>
        <v>11.939392667167912</v>
      </c>
      <c r="D98" s="324">
        <f t="shared" si="8"/>
        <v>14.690031550328111</v>
      </c>
      <c r="E98" s="324">
        <f t="shared" si="9"/>
        <v>13.812924401744723</v>
      </c>
      <c r="F98" s="324">
        <f t="shared" si="10"/>
        <v>18.340670699245706</v>
      </c>
      <c r="G98" s="324">
        <f t="shared" si="11"/>
        <v>17.432454913829289</v>
      </c>
    </row>
    <row r="99" spans="1:7">
      <c r="A99" s="324">
        <v>86</v>
      </c>
      <c r="B99" s="324">
        <f t="shared" si="6"/>
        <v>12.88628774863956</v>
      </c>
      <c r="C99" s="324">
        <f t="shared" si="7"/>
        <v>12.012217372885045</v>
      </c>
      <c r="D99" s="324">
        <f t="shared" si="8"/>
        <v>14.802647754332595</v>
      </c>
      <c r="E99" s="324">
        <f t="shared" si="9"/>
        <v>13.922548320029867</v>
      </c>
      <c r="F99" s="324">
        <f t="shared" si="10"/>
        <v>18.438234619090029</v>
      </c>
      <c r="G99" s="324">
        <f t="shared" si="11"/>
        <v>17.582512245168633</v>
      </c>
    </row>
    <row r="100" spans="1:7">
      <c r="A100" s="324">
        <v>87</v>
      </c>
      <c r="B100" s="324">
        <f t="shared" si="6"/>
        <v>12.984973022203071</v>
      </c>
      <c r="C100" s="324">
        <f t="shared" si="7"/>
        <v>12.084636668673276</v>
      </c>
      <c r="D100" s="324">
        <f t="shared" si="8"/>
        <v>14.914810403347802</v>
      </c>
      <c r="E100" s="324">
        <f t="shared" si="9"/>
        <v>14.031759837713507</v>
      </c>
      <c r="F100" s="324">
        <f t="shared" si="10"/>
        <v>18.535180626312506</v>
      </c>
      <c r="G100" s="324">
        <f t="shared" si="11"/>
        <v>17.732104098310423</v>
      </c>
    </row>
    <row r="101" spans="1:7">
      <c r="A101" s="324">
        <v>88</v>
      </c>
      <c r="B101" s="324">
        <f t="shared" si="6"/>
        <v>13.083273258910939</v>
      </c>
      <c r="C101" s="324">
        <f t="shared" si="7"/>
        <v>12.156657432843399</v>
      </c>
      <c r="D101" s="324">
        <f t="shared" si="8"/>
        <v>15.026526506238465</v>
      </c>
      <c r="E101" s="324">
        <f t="shared" si="9"/>
        <v>14.140565220084545</v>
      </c>
      <c r="F101" s="324">
        <f t="shared" si="10"/>
        <v>18.631519670127787</v>
      </c>
      <c r="G101" s="324">
        <f t="shared" si="11"/>
        <v>17.881237242977853</v>
      </c>
    </row>
    <row r="102" spans="1:7">
      <c r="A102" s="324">
        <v>89</v>
      </c>
      <c r="B102" s="324">
        <f t="shared" si="6"/>
        <v>13.181194311198789</v>
      </c>
      <c r="C102" s="324">
        <f t="shared" si="7"/>
        <v>12.228286350372864</v>
      </c>
      <c r="D102" s="324">
        <f t="shared" si="8"/>
        <v>15.137802885292409</v>
      </c>
      <c r="E102" s="324">
        <f t="shared" si="9"/>
        <v>14.248970567256235</v>
      </c>
      <c r="F102" s="324">
        <f t="shared" si="10"/>
        <v>18.727262383884216</v>
      </c>
      <c r="G102" s="324">
        <f t="shared" si="11"/>
        <v>18.02991827473663</v>
      </c>
    </row>
    <row r="103" spans="1:7">
      <c r="A103" s="324">
        <v>90</v>
      </c>
      <c r="B103" s="324">
        <f t="shared" si="6"/>
        <v>13.278741877907066</v>
      </c>
      <c r="C103" s="324">
        <f t="shared" si="7"/>
        <v>12.299529920445742</v>
      </c>
      <c r="D103" s="324">
        <f t="shared" si="8"/>
        <v>15.248646183224082</v>
      </c>
      <c r="E103" s="324">
        <f t="shared" si="9"/>
        <v>14.356981820324718</v>
      </c>
      <c r="F103" s="324">
        <f t="shared" si="10"/>
        <v>18.822419097612514</v>
      </c>
      <c r="G103" s="324">
        <f t="shared" si="11"/>
        <v>18.178153621379195</v>
      </c>
    </row>
    <row r="104" spans="1:7">
      <c r="A104" s="324">
        <v>91</v>
      </c>
      <c r="B104" s="324">
        <f t="shared" si="6"/>
        <v>13.375921509970949</v>
      </c>
      <c r="C104" s="324">
        <f t="shared" si="7"/>
        <v>12.370394463618291</v>
      </c>
      <c r="D104" s="324">
        <f t="shared" si="8"/>
        <v>15.359062869840423</v>
      </c>
      <c r="E104" s="324">
        <f t="shared" si="9"/>
        <v>14.464604767232141</v>
      </c>
      <c r="F104" s="324">
        <f t="shared" si="10"/>
        <v>18.916999849942449</v>
      </c>
      <c r="G104" s="324">
        <f t="shared" si="11"/>
        <v>18.325949549006641</v>
      </c>
    </row>
    <row r="105" spans="1:7">
      <c r="A105" s="324">
        <v>92</v>
      </c>
      <c r="B105" s="324">
        <f t="shared" si="6"/>
        <v>13.472738615839415</v>
      </c>
      <c r="C105" s="324">
        <f t="shared" si="7"/>
        <v>12.440886128632652</v>
      </c>
      <c r="D105" s="324">
        <f t="shared" si="8"/>
        <v>15.469059248388914</v>
      </c>
      <c r="E105" s="324">
        <f t="shared" si="9"/>
        <v>14.57184504835171</v>
      </c>
      <c r="F105" s="324">
        <f t="shared" si="10"/>
        <v>19.011014399425921</v>
      </c>
      <c r="G105" s="324">
        <f t="shared" si="11"/>
        <v>18.473312167825924</v>
      </c>
    </row>
    <row r="106" spans="1:7">
      <c r="A106" s="324">
        <v>93</v>
      </c>
      <c r="B106" s="324">
        <f t="shared" si="6"/>
        <v>13.569198466639062</v>
      </c>
      <c r="C106" s="324">
        <f t="shared" si="7"/>
        <v>12.511010898899571</v>
      </c>
      <c r="D106" s="324">
        <f t="shared" si="8"/>
        <v>15.578641461606184</v>
      </c>
      <c r="E106" s="324">
        <f t="shared" si="9"/>
        <v>14.678708161810603</v>
      </c>
      <c r="F106" s="324">
        <f t="shared" si="10"/>
        <v>19.104472235302044</v>
      </c>
      <c r="G106" s="324">
        <f t="shared" si="11"/>
        <v>18.620247437678394</v>
      </c>
    </row>
    <row r="107" spans="1:7">
      <c r="A107" s="324">
        <v>94</v>
      </c>
      <c r="B107" s="324">
        <f t="shared" si="6"/>
        <v>13.665306201097421</v>
      </c>
      <c r="C107" s="324">
        <f t="shared" si="7"/>
        <v>12.580774598669642</v>
      </c>
      <c r="D107" s="324">
        <f t="shared" si="8"/>
        <v>15.687815497484399</v>
      </c>
      <c r="E107" s="324">
        <f t="shared" si="9"/>
        <v>14.785199468565828</v>
      </c>
      <c r="F107" s="324">
        <f t="shared" si="10"/>
        <v>19.197382587737494</v>
      </c>
      <c r="G107" s="324">
        <f t="shared" si="11"/>
        <v>18.766761173315142</v>
      </c>
    </row>
    <row r="108" spans="1:7">
      <c r="A108" s="324">
        <v>95</v>
      </c>
      <c r="B108" s="324">
        <f t="shared" si="6"/>
        <v>13.761066830239326</v>
      </c>
      <c r="C108" s="324">
        <f t="shared" si="7"/>
        <v>12.650182898911115</v>
      </c>
      <c r="D108" s="324">
        <f t="shared" si="8"/>
        <v>15.79658719477152</v>
      </c>
      <c r="E108" s="324">
        <f t="shared" si="9"/>
        <v>14.891324197247032</v>
      </c>
      <c r="F108" s="324">
        <f t="shared" si="10"/>
        <v>19.289754437572981</v>
      </c>
      <c r="G108" s="324">
        <f t="shared" si="11"/>
        <v>18.912859049433163</v>
      </c>
    </row>
    <row r="109" spans="1:7">
      <c r="A109" s="324">
        <v>96</v>
      </c>
      <c r="B109" s="324">
        <f t="shared" si="6"/>
        <v>13.856485241869061</v>
      </c>
      <c r="C109" s="324">
        <f t="shared" si="7"/>
        <v>12.719241322911216</v>
      </c>
      <c r="D109" s="324">
        <f t="shared" si="8"/>
        <v>15.904962248220174</v>
      </c>
      <c r="E109" s="324">
        <f t="shared" si="9"/>
        <v>14.997087448779105</v>
      </c>
      <c r="F109" s="324">
        <f t="shared" si="10"/>
        <v>19.381596525604582</v>
      </c>
      <c r="G109" s="324">
        <f t="shared" si="11"/>
        <v>19.058546605485525</v>
      </c>
    </row>
    <row r="110" spans="1:7">
      <c r="A110" s="324">
        <v>97</v>
      </c>
      <c r="B110" s="324">
        <f t="shared" si="6"/>
        <v>13.951566204850243</v>
      </c>
      <c r="C110" s="324">
        <f t="shared" si="7"/>
        <v>12.787955251616657</v>
      </c>
      <c r="D110" s="324">
        <f t="shared" si="8"/>
        <v>16.012946213599395</v>
      </c>
      <c r="E110" s="324">
        <f t="shared" si="9"/>
        <v>15.102494200797</v>
      </c>
      <c r="F110" s="324">
        <f t="shared" si="10"/>
        <v>19.47291736142671</v>
      </c>
      <c r="G110" s="324">
        <f t="shared" si="11"/>
        <v>19.203829250278076</v>
      </c>
    </row>
    <row r="111" spans="1:7">
      <c r="A111" s="324">
        <v>98</v>
      </c>
      <c r="B111" s="324">
        <f t="shared" si="6"/>
        <v>14.046314373194544</v>
      </c>
      <c r="C111" s="324">
        <f t="shared" si="7"/>
        <v>12.856329928728153</v>
      </c>
      <c r="D111" s="324">
        <f t="shared" si="8"/>
        <v>16.120544512482073</v>
      </c>
      <c r="E111" s="324">
        <f t="shared" si="9"/>
        <v>15.207549311864033</v>
      </c>
      <c r="F111" s="324">
        <f t="shared" si="10"/>
        <v>19.563725231861799</v>
      </c>
      <c r="G111" s="324">
        <f t="shared" si="11"/>
        <v>19.348712266364178</v>
      </c>
    </row>
    <row r="112" spans="1:7">
      <c r="A112" s="324">
        <v>99</v>
      </c>
      <c r="B112" s="324">
        <f t="shared" si="6"/>
        <v>14.140734289969581</v>
      </c>
      <c r="C112" s="324">
        <f t="shared" si="7"/>
        <v>12.924370465562502</v>
      </c>
      <c r="D112" s="324">
        <f t="shared" si="8"/>
        <v>16.227762436820417</v>
      </c>
      <c r="E112" s="324">
        <f t="shared" si="9"/>
        <v>15.312257525504331</v>
      </c>
      <c r="F112" s="324">
        <f t="shared" si="10"/>
        <v>19.654028208999918</v>
      </c>
      <c r="G112" s="324">
        <f t="shared" si="11"/>
        <v>19.493200814248322</v>
      </c>
    </row>
    <row r="113" spans="1:7">
      <c r="A113" s="324">
        <v>100</v>
      </c>
      <c r="B113" s="324">
        <f t="shared" si="6"/>
        <v>14.234830391035857</v>
      </c>
      <c r="C113" s="324">
        <f t="shared" si="7"/>
        <v>12.992081845695255</v>
      </c>
      <c r="D113" s="324">
        <f t="shared" si="8"/>
        <v>16.334605153320865</v>
      </c>
      <c r="E113" s="324">
        <f t="shared" si="9"/>
        <v>15.416623474059481</v>
      </c>
      <c r="F113" s="324">
        <f t="shared" si="10"/>
        <v>19.743834157870303</v>
      </c>
      <c r="G113" s="324">
        <f t="shared" si="11"/>
        <v>19.637299936408841</v>
      </c>
    </row>
    <row r="114" spans="1:7">
      <c r="A114" s="324">
        <v>101</v>
      </c>
      <c r="B114" s="324">
        <f t="shared" si="6"/>
        <v>14.32860700862166</v>
      </c>
      <c r="C114" s="324">
        <f t="shared" si="7"/>
        <v>13.059468929395763</v>
      </c>
      <c r="D114" s="324">
        <f t="shared" si="8"/>
        <v>16.44107770762907</v>
      </c>
      <c r="E114" s="324">
        <f t="shared" si="9"/>
        <v>15.520651682378539</v>
      </c>
      <c r="F114" s="324">
        <f t="shared" si="10"/>
        <v>19.833150743764786</v>
      </c>
      <c r="G114" s="324">
        <f t="shared" si="11"/>
        <v>19.781014561149046</v>
      </c>
    </row>
    <row r="115" spans="1:7">
      <c r="A115" s="324">
        <v>102</v>
      </c>
      <c r="B115" s="324">
        <f t="shared" si="6"/>
        <v>14.422068374744704</v>
      </c>
      <c r="C115" s="324">
        <f t="shared" si="7"/>
        <v>13.126536457866068</v>
      </c>
      <c r="D115" s="324">
        <f t="shared" si="8"/>
        <v>16.547185028335175</v>
      </c>
      <c r="E115" s="324">
        <f t="shared" si="9"/>
        <v>15.624346571350493</v>
      </c>
      <c r="F115" s="324">
        <f t="shared" si="10"/>
        <v>19.921985439232749</v>
      </c>
      <c r="G115" s="324">
        <f t="shared" si="11"/>
        <v>19.92434950628601</v>
      </c>
    </row>
    <row r="116" spans="1:7">
      <c r="A116" s="324">
        <v>103</v>
      </c>
      <c r="B116" s="324">
        <f t="shared" si="6"/>
        <v>14.515218624488369</v>
      </c>
      <c r="C116" s="324">
        <f t="shared" si="7"/>
        <v>13.193289057293965</v>
      </c>
      <c r="D116" s="324">
        <f t="shared" si="8"/>
        <v>16.65293193080856</v>
      </c>
      <c r="E116" s="324">
        <f t="shared" si="9"/>
        <v>15.727712461287036</v>
      </c>
      <c r="F116" s="324">
        <f t="shared" si="10"/>
        <v>20.010345530764873</v>
      </c>
      <c r="G116" s="324">
        <f t="shared" si="11"/>
        <v>20.06730948268514</v>
      </c>
    </row>
    <row r="117" spans="1:7">
      <c r="A117" s="324">
        <v>104</v>
      </c>
      <c r="B117" s="324">
        <f t="shared" si="6"/>
        <v>14.608061799140023</v>
      </c>
      <c r="C117" s="324">
        <f t="shared" si="7"/>
        <v>13.259731242730124</v>
      </c>
      <c r="D117" s="324">
        <f t="shared" si="8"/>
        <v>16.758323120871015</v>
      </c>
      <c r="E117" s="324">
        <f t="shared" si="9"/>
        <v>15.830753575163596</v>
      </c>
      <c r="F117" s="324">
        <f t="shared" si="10"/>
        <v>20.098238125182689</v>
      </c>
      <c r="G117" s="324">
        <f t="shared" si="11"/>
        <v>20.209899097648488</v>
      </c>
    </row>
    <row r="118" spans="1:7">
      <c r="A118" s="324">
        <v>105</v>
      </c>
      <c r="B118" s="324">
        <f t="shared" si="6"/>
        <v>14.700601849198765</v>
      </c>
      <c r="C118" s="324">
        <f t="shared" si="7"/>
        <v>13.32586742179873</v>
      </c>
      <c r="D118" s="324">
        <f t="shared" si="8"/>
        <v>16.863363198316701</v>
      </c>
      <c r="E118" s="324">
        <f t="shared" si="9"/>
        <v>15.933474041725814</v>
      </c>
      <c r="F118" s="324">
        <f t="shared" si="10"/>
        <v>20.185670155749627</v>
      </c>
      <c r="G118" s="324">
        <f t="shared" si="11"/>
        <v>20.352122858164257</v>
      </c>
    </row>
    <row r="119" spans="1:7">
      <c r="A119" s="324">
        <v>106</v>
      </c>
      <c r="B119" s="324">
        <f t="shared" si="6"/>
        <v>14.792842637258858</v>
      </c>
      <c r="C119" s="324">
        <f t="shared" si="7"/>
        <v>13.391701898249961</v>
      </c>
      <c r="D119" s="324">
        <f t="shared" si="8"/>
        <v>16.968056660286564</v>
      </c>
      <c r="E119" s="324">
        <f t="shared" si="9"/>
        <v>16.035877898468307</v>
      </c>
      <c r="F119" s="324">
        <f t="shared" si="10"/>
        <v>20.272648388017942</v>
      </c>
      <c r="G119" s="324">
        <f t="shared" si="11"/>
        <v>20.493985174024356</v>
      </c>
    </row>
    <row r="120" spans="1:7">
      <c r="A120" s="324">
        <v>107</v>
      </c>
      <c r="B120" s="324">
        <f t="shared" si="6"/>
        <v>14.884787940775377</v>
      </c>
      <c r="C120" s="324">
        <f t="shared" si="7"/>
        <v>13.457238875362796</v>
      </c>
      <c r="D120" s="324">
        <f t="shared" si="8"/>
        <v>17.072407904504537</v>
      </c>
      <c r="E120" s="324">
        <f t="shared" si="9"/>
        <v>16.137969094492004</v>
      </c>
      <c r="F120" s="324">
        <f t="shared" si="10"/>
        <v>20.35917942542568</v>
      </c>
      <c r="G120" s="324">
        <f t="shared" si="11"/>
        <v>20.635490360816636</v>
      </c>
    </row>
    <row r="121" spans="1:7">
      <c r="A121" s="324">
        <v>108</v>
      </c>
      <c r="B121" s="324">
        <f t="shared" si="6"/>
        <v>14.976441454717856</v>
      </c>
      <c r="C121" s="324">
        <f t="shared" si="7"/>
        <v>13.522482459205568</v>
      </c>
      <c r="D121" s="324">
        <f t="shared" si="8"/>
        <v>17.176421232382598</v>
      </c>
      <c r="E121" s="324">
        <f t="shared" si="9"/>
        <v>16.239751493246288</v>
      </c>
      <c r="F121" s="324">
        <f t="shared" si="10"/>
        <v>20.445269714656337</v>
      </c>
      <c r="G121" s="324">
        <f t="shared" si="11"/>
        <v>20.776642642797931</v>
      </c>
    </row>
    <row r="122" spans="1:7">
      <c r="A122" s="324">
        <v>109</v>
      </c>
      <c r="B122" s="324">
        <f t="shared" si="6"/>
        <v>15.067806794117361</v>
      </c>
      <c r="C122" s="324">
        <f t="shared" si="7"/>
        <v>13.587436661761593</v>
      </c>
      <c r="D122" s="324">
        <f t="shared" si="8"/>
        <v>17.280100852000842</v>
      </c>
      <c r="E122" s="324">
        <f t="shared" si="9"/>
        <v>16.341228875161406</v>
      </c>
      <c r="F122" s="324">
        <f t="shared" si="10"/>
        <v>20.530925550773368</v>
      </c>
      <c r="G122" s="324">
        <f t="shared" si="11"/>
        <v>20.917446155653654</v>
      </c>
    </row>
    <row r="123" spans="1:7">
      <c r="A123" s="324">
        <v>110</v>
      </c>
      <c r="B123" s="324">
        <f t="shared" si="6"/>
        <v>15.158887496512456</v>
      </c>
      <c r="C123" s="324">
        <f t="shared" si="7"/>
        <v>13.652105403926617</v>
      </c>
      <c r="D123" s="324">
        <f t="shared" si="8"/>
        <v>17.383450880969143</v>
      </c>
      <c r="E123" s="324">
        <f t="shared" si="9"/>
        <v>16.442404940176687</v>
      </c>
      <c r="F123" s="324">
        <f t="shared" si="10"/>
        <v>20.616153082141281</v>
      </c>
      <c r="G123" s="324">
        <f t="shared" si="11"/>
        <v>21.057904949149648</v>
      </c>
    </row>
    <row r="124" spans="1:7">
      <c r="A124" s="324">
        <v>111</v>
      </c>
      <c r="B124" s="324">
        <f t="shared" si="6"/>
        <v>15.24968702429862</v>
      </c>
      <c r="C124" s="324">
        <f t="shared" si="7"/>
        <v>13.71649251838439</v>
      </c>
      <c r="D124" s="324">
        <f t="shared" si="8"/>
        <v>17.486475349175642</v>
      </c>
      <c r="E124" s="324">
        <f t="shared" si="9"/>
        <v>16.543283310169411</v>
      </c>
      <c r="F124" s="324">
        <f t="shared" si="10"/>
        <v>20.700958315143573</v>
      </c>
      <c r="G124" s="324">
        <f t="shared" si="11"/>
        <v>21.198022989681018</v>
      </c>
    </row>
    <row r="125" spans="1:7">
      <c r="A125" s="324">
        <v>112</v>
      </c>
      <c r="B125" s="324">
        <f t="shared" si="6"/>
        <v>15.340208766986114</v>
      </c>
      <c r="C125" s="324">
        <f t="shared" si="7"/>
        <v>13.780601752366492</v>
      </c>
      <c r="D125" s="324">
        <f t="shared" si="8"/>
        <v>17.589178201427941</v>
      </c>
      <c r="E125" s="324">
        <f t="shared" si="9"/>
        <v>16.643867531289338</v>
      </c>
      <c r="F125" s="324">
        <f t="shared" si="10"/>
        <v>20.78534711870812</v>
      </c>
      <c r="G125" s="324">
        <f t="shared" si="11"/>
        <v>21.337804162723423</v>
      </c>
    </row>
    <row r="126" spans="1:7">
      <c r="A126" s="324">
        <v>113</v>
      </c>
      <c r="B126" s="324">
        <f t="shared" si="6"/>
        <v>15.43045604337034</v>
      </c>
      <c r="C126" s="324">
        <f t="shared" si="7"/>
        <v>13.844436770301934</v>
      </c>
      <c r="D126" s="324">
        <f t="shared" si="8"/>
        <v>17.691563299991877</v>
      </c>
      <c r="E126" s="324">
        <f t="shared" si="9"/>
        <v>16.744161076203063</v>
      </c>
      <c r="F126" s="324">
        <f t="shared" si="10"/>
        <v>20.869325228649128</v>
      </c>
      <c r="G126" s="324">
        <f t="shared" si="11"/>
        <v>21.47725227519075</v>
      </c>
    </row>
    <row r="127" spans="1:7">
      <c r="A127" s="324">
        <v>114</v>
      </c>
      <c r="B127" s="324">
        <f t="shared" si="6"/>
        <v>15.52043210361901</v>
      </c>
      <c r="C127" s="324">
        <f t="shared" si="7"/>
        <v>13.908001156361957</v>
      </c>
      <c r="D127" s="324">
        <f t="shared" si="8"/>
        <v>17.793634427032679</v>
      </c>
      <c r="E127" s="324">
        <f t="shared" si="9"/>
        <v>16.844167346252696</v>
      </c>
      <c r="F127" s="324">
        <f t="shared" si="10"/>
        <v>20.952898251834867</v>
      </c>
      <c r="G127" s="324">
        <f t="shared" si="11"/>
        <v>21.61637105770409</v>
      </c>
    </row>
    <row r="128" spans="1:7">
      <c r="A128" s="324">
        <v>115</v>
      </c>
      <c r="B128" s="324">
        <f t="shared" si="6"/>
        <v>15.610140131280039</v>
      </c>
      <c r="C128" s="324">
        <f t="shared" si="7"/>
        <v>13.971298416905011</v>
      </c>
      <c r="D128" s="324">
        <f t="shared" si="8"/>
        <v>17.895395286963382</v>
      </c>
      <c r="E128" s="324">
        <f t="shared" si="9"/>
        <v>16.943889673532784</v>
      </c>
      <c r="F128" s="324">
        <f t="shared" si="10"/>
        <v>21.036071670189674</v>
      </c>
      <c r="G128" s="324">
        <f t="shared" si="11"/>
        <v>21.755164166775749</v>
      </c>
    </row>
    <row r="129" spans="1:7">
      <c r="A129" s="324">
        <v>116</v>
      </c>
      <c r="B129" s="324">
        <f t="shared" si="6"/>
        <v>15.699583245213651</v>
      </c>
      <c r="C129" s="324">
        <f t="shared" si="7"/>
        <v>14.034331982826727</v>
      </c>
      <c r="D129" s="324">
        <f t="shared" si="8"/>
        <v>17.996849508704411</v>
      </c>
      <c r="E129" s="324">
        <f t="shared" si="9"/>
        <v>17.043331322889237</v>
      </c>
      <c r="F129" s="324">
        <f t="shared" si="10"/>
        <v>21.11885084453796</v>
      </c>
      <c r="G129" s="324">
        <f t="shared" si="11"/>
        <v>21.893635186912427</v>
      </c>
    </row>
    <row r="130" spans="1:7">
      <c r="A130" s="324">
        <v>117</v>
      </c>
      <c r="B130" s="324">
        <f t="shared" si="6"/>
        <v>15.788764501452373</v>
      </c>
      <c r="C130" s="324">
        <f t="shared" si="7"/>
        <v>14.09710521181923</v>
      </c>
      <c r="D130" s="324">
        <f t="shared" si="8"/>
        <v>18.098000647858704</v>
      </c>
      <c r="E130" s="324">
        <f t="shared" si="9"/>
        <v>17.142495493843789</v>
      </c>
      <c r="F130" s="324">
        <f t="shared" si="10"/>
        <v>21.201241018297956</v>
      </c>
      <c r="G130" s="324">
        <f t="shared" si="11"/>
        <v>22.031787632640945</v>
      </c>
    </row>
    <row r="131" spans="1:7">
      <c r="A131" s="324">
        <v>118</v>
      </c>
      <c r="B131" s="324">
        <f t="shared" si="6"/>
        <v>15.877686894992101</v>
      </c>
      <c r="C131" s="324">
        <f t="shared" si="7"/>
        <v>14.159621390544183</v>
      </c>
      <c r="D131" s="324">
        <f t="shared" si="8"/>
        <v>18.198852188806107</v>
      </c>
      <c r="E131" s="324">
        <f t="shared" si="9"/>
        <v>17.241385322447442</v>
      </c>
      <c r="F131" s="324">
        <f t="shared" si="10"/>
        <v>21.283247321032341</v>
      </c>
      <c r="G131" s="324">
        <f t="shared" si="11"/>
        <v>22.169624950460339</v>
      </c>
    </row>
    <row r="132" spans="1:7">
      <c r="A132" s="324">
        <v>119</v>
      </c>
      <c r="B132" s="324">
        <f t="shared" si="6"/>
        <v>15.966353361517383</v>
      </c>
      <c r="C132" s="324">
        <f t="shared" si="7"/>
        <v>14.221883736723454</v>
      </c>
      <c r="D132" s="324">
        <f t="shared" si="8"/>
        <v>18.299407546720701</v>
      </c>
      <c r="E132" s="324">
        <f t="shared" si="9"/>
        <v>17.340003883066171</v>
      </c>
      <c r="F132" s="324">
        <f t="shared" si="10"/>
        <v>21.364874771862226</v>
      </c>
      <c r="G132" s="324">
        <f t="shared" si="11"/>
        <v>22.307150520723326</v>
      </c>
    </row>
    <row r="133" spans="1:7">
      <c r="A133" s="324">
        <v>120</v>
      </c>
      <c r="B133" s="324">
        <f t="shared" si="6"/>
        <v>16.05476677906389</v>
      </c>
      <c r="C133" s="324">
        <f t="shared" si="7"/>
        <v>14.283895401151247</v>
      </c>
      <c r="D133" s="324">
        <f t="shared" si="8"/>
        <v>18.39967006951461</v>
      </c>
      <c r="E133" s="324">
        <f t="shared" si="9"/>
        <v>17.438354190101677</v>
      </c>
      <c r="F133" s="324">
        <f t="shared" si="10"/>
        <v>21.446128282751129</v>
      </c>
      <c r="G133" s="324">
        <f t="shared" si="11"/>
        <v>22.444367659450432</v>
      </c>
    </row>
    <row r="134" spans="1:7">
      <c r="A134" s="324">
        <v>121</v>
      </c>
      <c r="B134" s="324">
        <f t="shared" si="6"/>
        <v>16.142929969620798</v>
      </c>
      <c r="C134" s="324">
        <f t="shared" si="7"/>
        <v>14.345659469631252</v>
      </c>
      <c r="D134" s="324">
        <f t="shared" si="8"/>
        <v>18.499643039711444</v>
      </c>
      <c r="E134" s="324">
        <f t="shared" si="9"/>
        <v>17.536439199650367</v>
      </c>
      <c r="F134" s="324">
        <f t="shared" si="10"/>
        <v>21.52701266166477</v>
      </c>
      <c r="G134" s="324">
        <f t="shared" si="11"/>
        <v>22.581279620079684</v>
      </c>
    </row>
    <row r="135" spans="1:7">
      <c r="A135" s="324">
        <v>122</v>
      </c>
      <c r="B135" s="324">
        <f t="shared" si="6"/>
        <v>16.230845700675815</v>
      </c>
      <c r="C135" s="324">
        <f t="shared" si="7"/>
        <v>14.407178964842197</v>
      </c>
      <c r="D135" s="324">
        <f t="shared" si="8"/>
        <v>18.599329676252459</v>
      </c>
      <c r="E135" s="324">
        <f t="shared" si="9"/>
        <v>17.634261811102999</v>
      </c>
      <c r="F135" s="324">
        <f t="shared" si="10"/>
        <v>21.607532615612339</v>
      </c>
      <c r="G135" s="324">
        <f t="shared" si="11"/>
        <v>22.717889595154567</v>
      </c>
    </row>
    <row r="136" spans="1:7">
      <c r="A136" s="324">
        <v>123</v>
      </c>
      <c r="B136" s="324">
        <f t="shared" si="6"/>
        <v>16.318516686705269</v>
      </c>
      <c r="C136" s="324">
        <f t="shared" si="7"/>
        <v>14.468456848135046</v>
      </c>
      <c r="D136" s="324">
        <f t="shared" si="8"/>
        <v>18.698733136238609</v>
      </c>
      <c r="E136" s="324">
        <f t="shared" si="9"/>
        <v>17.731824868687742</v>
      </c>
      <c r="F136" s="324">
        <f t="shared" si="10"/>
        <v>21.687692753574773</v>
      </c>
      <c r="G136" s="324">
        <f t="shared" si="11"/>
        <v>22.854200717953134</v>
      </c>
    </row>
    <row r="137" spans="1:7">
      <c r="A137" s="324">
        <v>124</v>
      </c>
      <c r="B137" s="324">
        <f t="shared" si="6"/>
        <v>16.405945590611779</v>
      </c>
      <c r="C137" s="324">
        <f t="shared" si="7"/>
        <v>14.529496021264876</v>
      </c>
      <c r="D137" s="324">
        <f t="shared" si="8"/>
        <v>18.797856516611027</v>
      </c>
      <c r="E137" s="324">
        <f t="shared" si="9"/>
        <v>17.829131162959161</v>
      </c>
      <c r="F137" s="324">
        <f t="shared" si="10"/>
        <v>21.767497589324979</v>
      </c>
      <c r="G137" s="324">
        <f t="shared" si="11"/>
        <v>22.990216064060622</v>
      </c>
    </row>
    <row r="138" spans="1:7">
      <c r="A138" s="324">
        <v>125</v>
      </c>
      <c r="B138" s="324">
        <f t="shared" si="6"/>
        <v>16.493135025111521</v>
      </c>
      <c r="C138" s="324">
        <f t="shared" si="7"/>
        <v>14.590299328060199</v>
      </c>
      <c r="D138" s="324">
        <f t="shared" si="8"/>
        <v>18.896702855772567</v>
      </c>
      <c r="E138" s="324">
        <f t="shared" si="9"/>
        <v>17.926183432235103</v>
      </c>
      <c r="F138" s="324">
        <f t="shared" si="10"/>
        <v>21.846951544144879</v>
      </c>
      <c r="G138" s="324">
        <f t="shared" si="11"/>
        <v>23.125938652887879</v>
      </c>
    </row>
    <row r="139" spans="1:7">
      <c r="A139" s="324">
        <v>126</v>
      </c>
      <c r="B139" s="324">
        <f t="shared" si="6"/>
        <v>16.580087554073554</v>
      </c>
      <c r="C139" s="324">
        <f t="shared" si="7"/>
        <v>14.650869556032735</v>
      </c>
      <c r="D139" s="324">
        <f t="shared" si="8"/>
        <v>18.995275135153268</v>
      </c>
      <c r="E139" s="324">
        <f t="shared" si="9"/>
        <v>18.022984363984204</v>
      </c>
      <c r="F139" s="324">
        <f t="shared" si="10"/>
        <v>21.926058949443863</v>
      </c>
      <c r="G139" s="324">
        <f t="shared" si="11"/>
        <v>23.261371449138196</v>
      </c>
    </row>
    <row r="140" spans="1:7">
      <c r="A140" s="324">
        <v>127</v>
      </c>
      <c r="B140" s="324">
        <f t="shared" si="6"/>
        <v>16.666805693812986</v>
      </c>
      <c r="C140" s="324">
        <f t="shared" si="7"/>
        <v>14.711209437929913</v>
      </c>
      <c r="D140" s="324">
        <f t="shared" si="8"/>
        <v>19.093576280721681</v>
      </c>
      <c r="E140" s="324">
        <f t="shared" si="9"/>
        <v>18.119536596165695</v>
      </c>
      <c r="F140" s="324">
        <f t="shared" si="10"/>
        <v>22.004824049282966</v>
      </c>
      <c r="G140" s="324">
        <f t="shared" si="11"/>
        <v>23.396517364224419</v>
      </c>
    </row>
    <row r="141" spans="1:7">
      <c r="A141" s="324">
        <v>128</v>
      </c>
      <c r="B141" s="324">
        <f t="shared" si="6"/>
        <v>16.753291914339997</v>
      </c>
      <c r="C141" s="324">
        <f t="shared" si="7"/>
        <v>14.771321653232755</v>
      </c>
      <c r="D141" s="324">
        <f t="shared" si="8"/>
        <v>19.191609164444607</v>
      </c>
      <c r="E141" s="324">
        <f t="shared" si="9"/>
        <v>18.215842718523646</v>
      </c>
      <c r="F141" s="324">
        <f t="shared" si="10"/>
        <v>22.083251002808822</v>
      </c>
      <c r="G141" s="324">
        <f t="shared" si="11"/>
        <v>23.531379257638477</v>
      </c>
    </row>
    <row r="142" spans="1:7">
      <c r="A142" s="324">
        <v>129</v>
      </c>
      <c r="B142" s="324">
        <f t="shared" ref="B142:B205" si="12">EXP($B$4+$C$4*LN(A142))</f>
        <v>16.839548640566584</v>
      </c>
      <c r="C142" s="324">
        <f t="shared" ref="C142:C205" si="13">EXP($B$5+$C$5*LN(A142))</f>
        <v>14.831208829601454</v>
      </c>
      <c r="D142" s="324">
        <f t="shared" ref="D142:D205" si="14">EXP($B$6+$C$6*LN(A142))</f>
        <v>19.289376605697321</v>
      </c>
      <c r="E142" s="324">
        <f t="shared" ref="E142:E205" si="15">EXP($B$7+$C$7*LN(A142))</f>
        <v>18.311905273837567</v>
      </c>
      <c r="F142" s="324">
        <f t="shared" ref="F142:F205" si="16">EXP($B$8+$C$8*LN(A142))</f>
        <v>22.161343886601426</v>
      </c>
      <c r="G142" s="324">
        <f t="shared" ref="G142:G205" si="17">EXP($B$9+$C$9*LN(A142))</f>
        <v>23.665959938275332</v>
      </c>
    </row>
    <row r="143" spans="1:7">
      <c r="A143" s="324">
        <v>130</v>
      </c>
      <c r="B143" s="324">
        <f t="shared" si="12"/>
        <v>16.925578253472782</v>
      </c>
      <c r="C143" s="324">
        <f t="shared" si="13"/>
        <v>14.890873544270782</v>
      </c>
      <c r="D143" s="324">
        <f t="shared" si="14"/>
        <v>19.386881372626352</v>
      </c>
      <c r="E143" s="324">
        <f t="shared" si="15"/>
        <v>18.407726759131158</v>
      </c>
      <c r="F143" s="324">
        <f t="shared" si="16"/>
        <v>22.239106696939267</v>
      </c>
      <c r="G143" s="324">
        <f t="shared" si="17"/>
        <v>23.800262165713164</v>
      </c>
    </row>
    <row r="144" spans="1:7">
      <c r="A144" s="324">
        <v>131</v>
      </c>
      <c r="B144" s="324">
        <f t="shared" si="12"/>
        <v>17.01138309123397</v>
      </c>
      <c r="C144" s="324">
        <f t="shared" si="13"/>
        <v>14.950318325397559</v>
      </c>
      <c r="D144" s="324">
        <f t="shared" si="14"/>
        <v>19.484126183466717</v>
      </c>
      <c r="E144" s="324">
        <f t="shared" si="15"/>
        <v>18.503309626840878</v>
      </c>
      <c r="F144" s="324">
        <f t="shared" si="16"/>
        <v>22.31654335198542</v>
      </c>
      <c r="G144" s="324">
        <f t="shared" si="17"/>
        <v>23.934288651451592</v>
      </c>
    </row>
    <row r="145" spans="1:7">
      <c r="A145" s="324">
        <v>132</v>
      </c>
      <c r="B145" s="324">
        <f t="shared" si="12"/>
        <v>17.096965450310865</v>
      </c>
      <c r="C145" s="324">
        <f t="shared" si="13"/>
        <v>15.009545653362071</v>
      </c>
      <c r="D145" s="324">
        <f t="shared" si="14"/>
        <v>19.581113707815536</v>
      </c>
      <c r="E145" s="324">
        <f t="shared" si="15"/>
        <v>18.598656285945975</v>
      </c>
      <c r="F145" s="324">
        <f t="shared" si="16"/>
        <v>22.393657693897932</v>
      </c>
      <c r="G145" s="324">
        <f t="shared" si="17"/>
        <v>24.068042060109587</v>
      </c>
    </row>
    <row r="146" spans="1:7">
      <c r="A146" s="324">
        <v>133</v>
      </c>
      <c r="B146" s="324">
        <f t="shared" si="12"/>
        <v>17.182327586503774</v>
      </c>
      <c r="C146" s="324">
        <f t="shared" si="13"/>
        <v>15.068557962025437</v>
      </c>
      <c r="D146" s="324">
        <f t="shared" si="14"/>
        <v>19.677846567863703</v>
      </c>
      <c r="E146" s="324">
        <f t="shared" si="15"/>
        <v>18.693769103061573</v>
      </c>
      <c r="F146" s="324">
        <f t="shared" si="16"/>
        <v>22.47045349086768</v>
      </c>
      <c r="G146" s="324">
        <f t="shared" si="17"/>
        <v>24.201525010584707</v>
      </c>
    </row>
    <row r="147" spans="1:7">
      <c r="A147" s="324">
        <v>134</v>
      </c>
      <c r="B147" s="324">
        <f t="shared" si="12"/>
        <v>17.267471715972398</v>
      </c>
      <c r="C147" s="324">
        <f t="shared" si="13"/>
        <v>15.127357639944639</v>
      </c>
      <c r="D147" s="324">
        <f t="shared" si="14"/>
        <v>19.774327339587416</v>
      </c>
      <c r="E147" s="324">
        <f t="shared" si="15"/>
        <v>18.788650403496224</v>
      </c>
      <c r="F147" s="324">
        <f t="shared" si="16"/>
        <v>22.546934439086677</v>
      </c>
      <c r="G147" s="324">
        <f t="shared" si="17"/>
        <v>24.334740077175148</v>
      </c>
    </row>
    <row r="148" spans="1:7">
      <c r="A148" s="324">
        <v>135</v>
      </c>
      <c r="B148" s="324">
        <f t="shared" si="12"/>
        <v>17.352400016222784</v>
      </c>
      <c r="C148" s="324">
        <f t="shared" si="13"/>
        <v>15.185947031547107</v>
      </c>
      <c r="D148" s="324">
        <f t="shared" si="14"/>
        <v>19.870558553901095</v>
      </c>
      <c r="E148" s="324">
        <f t="shared" si="15"/>
        <v>18.883302472275435</v>
      </c>
      <c r="F148" s="324">
        <f t="shared" si="16"/>
        <v>22.62310416464976</v>
      </c>
      <c r="G148" s="324">
        <f t="shared" si="17"/>
        <v>24.467689790666121</v>
      </c>
    </row>
    <row r="149" spans="1:7">
      <c r="A149" s="324">
        <v>136</v>
      </c>
      <c r="B149" s="324">
        <f t="shared" si="12"/>
        <v>17.437114627062396</v>
      </c>
      <c r="C149" s="324">
        <f t="shared" si="13"/>
        <v>15.24432843826623</v>
      </c>
      <c r="D149" s="324">
        <f t="shared" si="14"/>
        <v>19.966542697773143</v>
      </c>
      <c r="E149" s="324">
        <f t="shared" si="15"/>
        <v>18.977727555132361</v>
      </c>
      <c r="F149" s="324">
        <f t="shared" si="16"/>
        <v>22.698966225392322</v>
      </c>
      <c r="G149" s="324">
        <f t="shared" si="17"/>
        <v>24.60037663938196</v>
      </c>
    </row>
    <row r="150" spans="1:7">
      <c r="A150" s="324">
        <v>137</v>
      </c>
      <c r="B150" s="324">
        <f t="shared" si="12"/>
        <v>17.521617651524934</v>
      </c>
      <c r="C150" s="324">
        <f t="shared" si="13"/>
        <v>15.302504119639696</v>
      </c>
      <c r="D150" s="324">
        <f t="shared" si="14"/>
        <v>20.062282215306194</v>
      </c>
      <c r="E150" s="324">
        <f t="shared" si="15"/>
        <v>19.071927859467099</v>
      </c>
      <c r="F150" s="324">
        <f t="shared" si="16"/>
        <v>22.774524112666789</v>
      </c>
      <c r="G150" s="324">
        <f t="shared" si="17"/>
        <v>24.732803070205119</v>
      </c>
    </row>
    <row r="151" spans="1:7">
      <c r="A151" s="324">
        <v>138</v>
      </c>
      <c r="B151" s="324">
        <f t="shared" si="12"/>
        <v>17.605911156765789</v>
      </c>
      <c r="C151" s="324">
        <f t="shared" si="13"/>
        <v>15.360476294371884</v>
      </c>
      <c r="D151" s="324">
        <f t="shared" si="14"/>
        <v>20.157779508783044</v>
      </c>
      <c r="E151" s="324">
        <f t="shared" si="15"/>
        <v>19.165905555275753</v>
      </c>
      <c r="F151" s="324">
        <f t="shared" si="16"/>
        <v>22.849781253060222</v>
      </c>
      <c r="G151" s="324">
        <f t="shared" si="17"/>
        <v>24.8649714895637</v>
      </c>
    </row>
    <row r="152" spans="1:7">
      <c r="A152" s="324">
        <v>139</v>
      </c>
      <c r="B152" s="324">
        <f t="shared" si="12"/>
        <v>17.689997174929331</v>
      </c>
      <c r="C152" s="324">
        <f t="shared" si="13"/>
        <v>15.418247141361796</v>
      </c>
      <c r="D152" s="324">
        <f t="shared" si="14"/>
        <v>20.253036939679717</v>
      </c>
      <c r="E152" s="324">
        <f t="shared" si="15"/>
        <v>19.259662776050334</v>
      </c>
      <c r="F152" s="324">
        <f t="shared" si="16"/>
        <v>22.924741010055428</v>
      </c>
      <c r="G152" s="324">
        <f t="shared" si="17"/>
        <v>24.996884264388115</v>
      </c>
    </row>
    <row r="153" spans="1:7">
      <c r="A153" s="324">
        <v>140</v>
      </c>
      <c r="B153" s="324">
        <f t="shared" si="12"/>
        <v>17.773877703989299</v>
      </c>
      <c r="C153" s="324">
        <f t="shared" si="13"/>
        <v>15.475818800698018</v>
      </c>
      <c r="D153" s="324">
        <f t="shared" si="14"/>
        <v>20.348056829646904</v>
      </c>
      <c r="E153" s="324">
        <f t="shared" si="15"/>
        <v>19.353201619650815</v>
      </c>
      <c r="F153" s="324">
        <f t="shared" si="16"/>
        <v>22.999406685637886</v>
      </c>
      <c r="G153" s="324">
        <f t="shared" si="17"/>
        <v>25.128543723038831</v>
      </c>
    </row>
    <row r="154" spans="1:7">
      <c r="A154" s="324">
        <v>141</v>
      </c>
      <c r="B154" s="324">
        <f t="shared" si="12"/>
        <v>17.857554708563008</v>
      </c>
      <c r="C154" s="324">
        <f t="shared" si="13"/>
        <v>15.533193374621799</v>
      </c>
      <c r="D154" s="324">
        <f t="shared" si="14"/>
        <v>20.442841461460901</v>
      </c>
      <c r="E154" s="324">
        <f t="shared" si="15"/>
        <v>19.446524149150175</v>
      </c>
      <c r="F154" s="324">
        <f t="shared" si="16"/>
        <v>23.073781521850567</v>
      </c>
      <c r="G154" s="324">
        <f t="shared" si="17"/>
        <v>25.259952156205514</v>
      </c>
    </row>
    <row r="155" spans="1:7">
      <c r="A155" s="324">
        <v>142</v>
      </c>
      <c r="B155" s="324">
        <f t="shared" si="12"/>
        <v>17.941030120700578</v>
      </c>
      <c r="C155" s="324">
        <f t="shared" si="13"/>
        <v>15.590372928459614</v>
      </c>
      <c r="D155" s="324">
        <f t="shared" si="14"/>
        <v>20.537393079945286</v>
      </c>
      <c r="E155" s="324">
        <f t="shared" si="15"/>
        <v>19.539632393653573</v>
      </c>
      <c r="F155" s="324">
        <f t="shared" si="16"/>
        <v>23.147868702298684</v>
      </c>
      <c r="G155" s="324">
        <f t="shared" si="17"/>
        <v>25.391111817779091</v>
      </c>
    </row>
    <row r="156" spans="1:7">
      <c r="A156" s="324">
        <v>143</v>
      </c>
      <c r="B156" s="324">
        <f t="shared" si="12"/>
        <v>18.024305840650136</v>
      </c>
      <c r="C156" s="324">
        <f t="shared" si="13"/>
        <v>15.647359491526373</v>
      </c>
      <c r="D156" s="324">
        <f t="shared" si="14"/>
        <v>20.631713892864489</v>
      </c>
      <c r="E156" s="324">
        <f t="shared" si="15"/>
        <v>19.632528349092702</v>
      </c>
      <c r="F156" s="324">
        <f t="shared" si="16"/>
        <v>23.221671353606443</v>
      </c>
      <c r="G156" s="324">
        <f t="shared" si="17"/>
        <v>25.522024925697792</v>
      </c>
    </row>
    <row r="157" spans="1:7">
      <c r="A157" s="324">
        <v>144</v>
      </c>
      <c r="B157" s="324">
        <f t="shared" si="12"/>
        <v>18.107383737599765</v>
      </c>
      <c r="C157" s="324">
        <f t="shared" si="13"/>
        <v>15.704155058000364</v>
      </c>
      <c r="D157" s="324">
        <f t="shared" si="14"/>
        <v>20.725806071790149</v>
      </c>
      <c r="E157" s="324">
        <f t="shared" si="15"/>
        <v>19.725213978996056</v>
      </c>
      <c r="F157" s="324">
        <f t="shared" si="16"/>
        <v>23.295192546827487</v>
      </c>
      <c r="G157" s="324">
        <f t="shared" si="17"/>
        <v>25.652693662767749</v>
      </c>
    </row>
    <row r="158" spans="1:7">
      <c r="A158" s="324">
        <v>145</v>
      </c>
      <c r="B158" s="324">
        <f t="shared" si="12"/>
        <v>18.190265650397031</v>
      </c>
      <c r="C158" s="324">
        <f t="shared" si="13"/>
        <v>15.760761587770988</v>
      </c>
      <c r="D158" s="324">
        <f t="shared" si="14"/>
        <v>20.819671752941304</v>
      </c>
      <c r="E158" s="324">
        <f t="shared" si="15"/>
        <v>19.817691215236071</v>
      </c>
      <c r="F158" s="324">
        <f t="shared" si="16"/>
        <v>23.368435298810859</v>
      </c>
      <c r="G158" s="324">
        <f t="shared" si="17"/>
        <v>25.783120177459349</v>
      </c>
    </row>
    <row r="159" spans="1:7">
      <c r="A159" s="324">
        <v>146</v>
      </c>
      <c r="B159" s="324">
        <f t="shared" si="12"/>
        <v>18.272953388247188</v>
      </c>
      <c r="C159" s="324">
        <f t="shared" si="13"/>
        <v>15.817181007260414</v>
      </c>
      <c r="D159" s="324">
        <f t="shared" si="14"/>
        <v>20.913313037999597</v>
      </c>
      <c r="E159" s="324">
        <f t="shared" si="15"/>
        <v>19.909961958754089</v>
      </c>
      <c r="F159" s="324">
        <f t="shared" si="16"/>
        <v>23.441402573524396</v>
      </c>
      <c r="G159" s="324">
        <f t="shared" si="17"/>
        <v>25.913306584680292</v>
      </c>
    </row>
    <row r="160" spans="1:7">
      <c r="A160" s="324">
        <v>147</v>
      </c>
      <c r="B160" s="324">
        <f t="shared" si="12"/>
        <v>18.355448731390492</v>
      </c>
      <c r="C160" s="324">
        <f t="shared" si="13"/>
        <v>15.873415210219994</v>
      </c>
      <c r="D160" s="324">
        <f t="shared" si="14"/>
        <v>21.006731994900051</v>
      </c>
      <c r="E160" s="324">
        <f t="shared" si="15"/>
        <v>20.002028080263845</v>
      </c>
      <c r="F160" s="324">
        <f t="shared" si="16"/>
        <v>23.514097283336746</v>
      </c>
      <c r="G160" s="324">
        <f t="shared" si="17"/>
        <v>26.043254966525925</v>
      </c>
    </row>
    <row r="161" spans="1:7">
      <c r="A161" s="324">
        <v>148</v>
      </c>
      <c r="B161" s="324">
        <f t="shared" si="12"/>
        <v>18.437753431759617</v>
      </c>
      <c r="C161" s="324">
        <f t="shared" si="13"/>
        <v>15.929466058502483</v>
      </c>
      <c r="D161" s="324">
        <f t="shared" si="14"/>
        <v>21.099930658598584</v>
      </c>
      <c r="E161" s="324">
        <f t="shared" si="15"/>
        <v>20.093891420934252</v>
      </c>
      <c r="F161" s="324">
        <f t="shared" si="16"/>
        <v>23.586522290259985</v>
      </c>
      <c r="G161" s="324">
        <f t="shared" si="17"/>
        <v>26.172967373007932</v>
      </c>
    </row>
    <row r="162" spans="1:7">
      <c r="A162" s="324">
        <v>149</v>
      </c>
      <c r="B162" s="324">
        <f t="shared" si="12"/>
        <v>18.519869213617756</v>
      </c>
      <c r="C162" s="324">
        <f t="shared" si="13"/>
        <v>15.985335382810906</v>
      </c>
      <c r="D162" s="324">
        <f t="shared" si="14"/>
        <v>21.192911031816994</v>
      </c>
      <c r="E162" s="324">
        <f t="shared" si="15"/>
        <v>20.185553793052296</v>
      </c>
      <c r="F162" s="324">
        <f t="shared" si="16"/>
        <v>23.658680407154097</v>
      </c>
      <c r="G162" s="324">
        <f t="shared" si="17"/>
        <v>26.302445822761932</v>
      </c>
    </row>
    <row r="163" spans="1:7">
      <c r="A163" s="324">
        <v>150</v>
      </c>
      <c r="B163" s="324">
        <f t="shared" si="12"/>
        <v>18.601797774178237</v>
      </c>
      <c r="C163" s="324">
        <f t="shared" si="13"/>
        <v>16.041024983424943</v>
      </c>
      <c r="D163" s="324">
        <f t="shared" si="14"/>
        <v>21.285675085766186</v>
      </c>
      <c r="E163" s="324">
        <f t="shared" si="15"/>
        <v>20.277016980666655</v>
      </c>
      <c r="F163" s="324">
        <f t="shared" si="16"/>
        <v>23.730574398894671</v>
      </c>
      <c r="G163" s="324">
        <f t="shared" si="17"/>
        <v>26.431692303734884</v>
      </c>
    </row>
    <row r="164" spans="1:7">
      <c r="A164" s="324">
        <v>151</v>
      </c>
      <c r="B164" s="324">
        <f t="shared" si="12"/>
        <v>18.683540784206151</v>
      </c>
      <c r="C164" s="324">
        <f t="shared" si="13"/>
        <v>16.096536630905661</v>
      </c>
      <c r="D164" s="324">
        <f t="shared" si="14"/>
        <v>21.378224760848592</v>
      </c>
      <c r="E164" s="324">
        <f t="shared" si="15"/>
        <v>20.368282740212905</v>
      </c>
      <c r="F164" s="324">
        <f t="shared" si="16"/>
        <v>23.802206983505393</v>
      </c>
      <c r="G164" s="324">
        <f t="shared" si="17"/>
        <v>26.560708773853015</v>
      </c>
    </row>
    <row r="165" spans="1:7">
      <c r="A165" s="324">
        <v>152</v>
      </c>
      <c r="B165" s="324">
        <f t="shared" si="12"/>
        <v>18.765099888602784</v>
      </c>
      <c r="C165" s="324">
        <f t="shared" si="13"/>
        <v>16.151872066779372</v>
      </c>
      <c r="D165" s="324">
        <f t="shared" si="14"/>
        <v>21.470561967340178</v>
      </c>
      <c r="E165" s="324">
        <f t="shared" si="15"/>
        <v>20.459352801120694</v>
      </c>
      <c r="F165" s="324">
        <f t="shared" si="16"/>
        <v>23.873580833256469</v>
      </c>
      <c r="G165" s="324">
        <f t="shared" si="17"/>
        <v>26.689497161670701</v>
      </c>
    </row>
    <row r="166" spans="1:7">
      <c r="A166" s="324">
        <v>153</v>
      </c>
      <c r="B166" s="324">
        <f t="shared" si="12"/>
        <v>18.846476706973277</v>
      </c>
      <c r="C166" s="324">
        <f t="shared" si="13"/>
        <v>16.207033004201346</v>
      </c>
      <c r="D166" s="324">
        <f t="shared" si="14"/>
        <v>21.562688586053198</v>
      </c>
      <c r="E166" s="324">
        <f t="shared" si="15"/>
        <v>20.550228866403756</v>
      </c>
      <c r="F166" s="324">
        <f t="shared" si="16"/>
        <v>23.94469857573015</v>
      </c>
      <c r="G166" s="324">
        <f t="shared" si="17"/>
        <v>26.81805936700135</v>
      </c>
    </row>
    <row r="167" spans="1:7">
      <c r="A167" s="324">
        <v>154</v>
      </c>
      <c r="B167" s="324">
        <f t="shared" si="12"/>
        <v>18.927672834178306</v>
      </c>
      <c r="C167" s="324">
        <f t="shared" si="13"/>
        <v>16.262021128600153</v>
      </c>
      <c r="D167" s="324">
        <f t="shared" si="14"/>
        <v>21.654606468979996</v>
      </c>
      <c r="E167" s="324">
        <f t="shared" si="15"/>
        <v>20.640912613233258</v>
      </c>
      <c r="F167" s="324">
        <f t="shared" si="16"/>
        <v>24.015562794854855</v>
      </c>
      <c r="G167" s="324">
        <f t="shared" si="17"/>
        <v>26.946397261530638</v>
      </c>
    </row>
    <row r="168" spans="1:7">
      <c r="A168" s="324">
        <v>155</v>
      </c>
      <c r="B168" s="324">
        <f t="shared" si="12"/>
        <v>19.008689840870154</v>
      </c>
      <c r="C168" s="324">
        <f t="shared" si="13"/>
        <v>16.316838098303243</v>
      </c>
      <c r="D168" s="324">
        <f t="shared" si="14"/>
        <v>21.746317439918645</v>
      </c>
      <c r="E168" s="324">
        <f t="shared" si="15"/>
        <v>20.731405693494981</v>
      </c>
      <c r="F168" s="324">
        <f t="shared" si="16"/>
        <v>24.086176031908575</v>
      </c>
      <c r="G168" s="324">
        <f t="shared" si="17"/>
        <v>27.074512689412636</v>
      </c>
    </row>
    <row r="169" spans="1:7">
      <c r="A169" s="324">
        <v>156</v>
      </c>
      <c r="B169" s="324">
        <f t="shared" si="12"/>
        <v>19.089529274013856</v>
      </c>
      <c r="C169" s="324">
        <f t="shared" si="13"/>
        <v>16.371485545144509</v>
      </c>
      <c r="D169" s="324">
        <f t="shared" si="14"/>
        <v>21.837823295081197</v>
      </c>
      <c r="E169" s="324">
        <f t="shared" si="15"/>
        <v>20.821709734331108</v>
      </c>
      <c r="F169" s="324">
        <f t="shared" si="16"/>
        <v>24.156540786493089</v>
      </c>
      <c r="G169" s="324">
        <f t="shared" si="17"/>
        <v>27.202407467849806</v>
      </c>
    </row>
    <row r="170" spans="1:7">
      <c r="A170" s="324">
        <v>157</v>
      </c>
      <c r="B170" s="324">
        <f t="shared" si="12"/>
        <v>19.170192657393809</v>
      </c>
      <c r="C170" s="324">
        <f t="shared" si="13"/>
        <v>16.425965075054442</v>
      </c>
      <c r="D170" s="324">
        <f t="shared" si="14"/>
        <v>21.929125803684837</v>
      </c>
      <c r="E170" s="324">
        <f t="shared" si="15"/>
        <v>20.91182633866692</v>
      </c>
      <c r="F170" s="324">
        <f t="shared" si="16"/>
        <v>24.226659517479774</v>
      </c>
      <c r="G170" s="324">
        <f t="shared" si="17"/>
        <v>27.330083387656884</v>
      </c>
    </row>
    <row r="171" spans="1:7">
      <c r="A171" s="324">
        <v>158</v>
      </c>
      <c r="B171" s="324">
        <f t="shared" si="12"/>
        <v>19.250681492106395</v>
      </c>
      <c r="C171" s="324">
        <f t="shared" si="13"/>
        <v>16.480278268633402</v>
      </c>
      <c r="D171" s="324">
        <f t="shared" si="14"/>
        <v>22.020226708526788</v>
      </c>
      <c r="E171" s="324">
        <f t="shared" si="15"/>
        <v>21.00175708572301</v>
      </c>
      <c r="F171" s="324">
        <f t="shared" si="16"/>
        <v>24.29653464392803</v>
      </c>
      <c r="G171" s="324">
        <f t="shared" si="17"/>
        <v>27.457542213809589</v>
      </c>
    </row>
    <row r="172" spans="1:7">
      <c r="A172" s="324">
        <v>159</v>
      </c>
      <c r="B172" s="324">
        <f t="shared" si="12"/>
        <v>19.33099725703909</v>
      </c>
      <c r="C172" s="324">
        <f t="shared" si="13"/>
        <v>16.534426681708709</v>
      </c>
      <c r="D172" s="324">
        <f t="shared" si="14"/>
        <v>22.111127726543362</v>
      </c>
      <c r="E172" s="324">
        <f t="shared" si="15"/>
        <v>21.091503531513485</v>
      </c>
      <c r="F172" s="324">
        <f t="shared" si="16"/>
        <v>24.366168545977327</v>
      </c>
      <c r="G172" s="324">
        <f t="shared" si="17"/>
        <v>27.584785685978488</v>
      </c>
    </row>
    <row r="173" spans="1:7">
      <c r="A173" s="324">
        <v>160</v>
      </c>
      <c r="B173" s="324">
        <f t="shared" si="12"/>
        <v>19.411141409336558</v>
      </c>
      <c r="C173" s="324">
        <f t="shared" si="13"/>
        <v>16.588411845876099</v>
      </c>
      <c r="D173" s="324">
        <f t="shared" si="14"/>
        <v>22.201830549353808</v>
      </c>
      <c r="E173" s="324">
        <f t="shared" si="15"/>
        <v>21.181067209330685</v>
      </c>
      <c r="F173" s="324">
        <f t="shared" si="16"/>
        <v>24.435563565713899</v>
      </c>
      <c r="G173" s="324">
        <f t="shared" si="17"/>
        <v>27.711815519048553</v>
      </c>
    </row>
    <row r="174" spans="1:7">
      <c r="A174" s="324">
        <v>161</v>
      </c>
      <c r="B174" s="324">
        <f t="shared" si="12"/>
        <v>19.491115384854062</v>
      </c>
      <c r="C174" s="324">
        <f t="shared" si="13"/>
        <v>16.642235269025935</v>
      </c>
      <c r="D174" s="324">
        <f t="shared" si="14"/>
        <v>22.292336843789379</v>
      </c>
      <c r="E174" s="324">
        <f t="shared" si="15"/>
        <v>21.270449630216781</v>
      </c>
      <c r="F174" s="324">
        <f t="shared" si="16"/>
        <v>24.504722008012763</v>
      </c>
      <c r="G174" s="324">
        <f t="shared" si="17"/>
        <v>27.838633403624911</v>
      </c>
    </row>
    <row r="175" spans="1:7">
      <c r="A175" s="324">
        <v>162</v>
      </c>
      <c r="B175" s="324">
        <f t="shared" si="12"/>
        <v>19.570920598598608</v>
      </c>
      <c r="C175" s="324">
        <f t="shared" si="13"/>
        <v>16.695898435854893</v>
      </c>
      <c r="D175" s="324">
        <f t="shared" si="14"/>
        <v>22.382648252407979</v>
      </c>
      <c r="E175" s="324">
        <f t="shared" si="15"/>
        <v>21.359652283422648</v>
      </c>
      <c r="F175" s="324">
        <f t="shared" si="16"/>
        <v>24.573646141355891</v>
      </c>
      <c r="G175" s="324">
        <f t="shared" si="17"/>
        <v>27.965241006525041</v>
      </c>
    </row>
    <row r="176" spans="1:7">
      <c r="A176" s="324">
        <v>163</v>
      </c>
      <c r="B176" s="324">
        <f t="shared" si="12"/>
        <v>19.650558445158506</v>
      </c>
      <c r="C176" s="324">
        <f t="shared" si="13"/>
        <v>16.74940280836347</v>
      </c>
      <c r="D176" s="324">
        <f t="shared" si="14"/>
        <v>22.472766393995329</v>
      </c>
      <c r="E176" s="324">
        <f t="shared" si="15"/>
        <v>21.448676636854696</v>
      </c>
      <c r="F176" s="324">
        <f t="shared" si="16"/>
        <v>24.642338198627755</v>
      </c>
      <c r="G176" s="324">
        <f t="shared" si="17"/>
        <v>28.091639971258324</v>
      </c>
    </row>
    <row r="177" spans="1:7">
      <c r="A177" s="324">
        <v>164</v>
      </c>
      <c r="B177" s="324">
        <f t="shared" si="12"/>
        <v>19.730030299121164</v>
      </c>
      <c r="C177" s="324">
        <f t="shared" si="13"/>
        <v>16.802749826339856</v>
      </c>
      <c r="D177" s="324">
        <f t="shared" si="14"/>
        <v>22.562692864052458</v>
      </c>
      <c r="E177" s="324">
        <f t="shared" si="15"/>
        <v>21.5375241375096</v>
      </c>
      <c r="F177" s="324">
        <f t="shared" si="16"/>
        <v>24.710800377888383</v>
      </c>
      <c r="G177" s="324">
        <f t="shared" si="17"/>
        <v>28.217831918492653</v>
      </c>
    </row>
    <row r="178" spans="1:7">
      <c r="A178" s="324">
        <v>165</v>
      </c>
      <c r="B178" s="324">
        <f t="shared" si="12"/>
        <v>19.809337515480159</v>
      </c>
      <c r="C178" s="324">
        <f t="shared" si="13"/>
        <v>16.855940907830568</v>
      </c>
      <c r="D178" s="324">
        <f t="shared" si="14"/>
        <v>22.652429235270475</v>
      </c>
      <c r="E178" s="324">
        <f t="shared" si="15"/>
        <v>21.626196211897806</v>
      </c>
      <c r="F178" s="324">
        <f t="shared" si="16"/>
        <v>24.779034843125281</v>
      </c>
      <c r="G178" s="324">
        <f t="shared" si="17"/>
        <v>28.343818446509232</v>
      </c>
    </row>
    <row r="179" spans="1:7">
      <c r="A179" s="324">
        <v>166</v>
      </c>
      <c r="B179" s="324">
        <f t="shared" si="12"/>
        <v>19.888481430031444</v>
      </c>
      <c r="C179" s="324">
        <f t="shared" si="13"/>
        <v>16.908977449598453</v>
      </c>
      <c r="D179" s="324">
        <f t="shared" si="14"/>
        <v>22.741977057992823</v>
      </c>
      <c r="E179" s="324">
        <f t="shared" si="15"/>
        <v>21.714694266455847</v>
      </c>
      <c r="F179" s="324">
        <f t="shared" si="16"/>
        <v>24.847043724984552</v>
      </c>
      <c r="G179" s="324">
        <f t="shared" si="17"/>
        <v>28.469601131645554</v>
      </c>
    </row>
    <row r="180" spans="1:7">
      <c r="A180" s="324">
        <v>167</v>
      </c>
      <c r="B180" s="324">
        <f t="shared" si="12"/>
        <v>19.967463359759183</v>
      </c>
      <c r="C180" s="324">
        <f t="shared" si="13"/>
        <v>16.961860827568085</v>
      </c>
      <c r="D180" s="324">
        <f t="shared" si="14"/>
        <v>22.831337860665336</v>
      </c>
      <c r="E180" s="324">
        <f t="shared" si="15"/>
        <v>21.803019687947849</v>
      </c>
      <c r="F180" s="324">
        <f t="shared" si="16"/>
        <v>24.914829121481954</v>
      </c>
      <c r="G180" s="324">
        <f t="shared" si="17"/>
        <v>28.595181528726815</v>
      </c>
    </row>
    <row r="181" spans="1:7">
      <c r="A181" s="324">
        <v>168</v>
      </c>
      <c r="B181" s="324">
        <f t="shared" si="12"/>
        <v>20.046284603211685</v>
      </c>
      <c r="C181" s="324">
        <f t="shared" si="13"/>
        <v>17.014592397259566</v>
      </c>
      <c r="D181" s="324">
        <f t="shared" si="14"/>
        <v>22.920513150274765</v>
      </c>
      <c r="E181" s="324">
        <f t="shared" si="15"/>
        <v>21.891173843856862</v>
      </c>
      <c r="F181" s="324">
        <f t="shared" si="16"/>
        <v>24.982393098694825</v>
      </c>
      <c r="G181" s="324">
        <f t="shared" si="17"/>
        <v>28.720561171486551</v>
      </c>
    </row>
    <row r="182" spans="1:7">
      <c r="A182" s="324">
        <v>169</v>
      </c>
      <c r="B182" s="324">
        <f t="shared" si="12"/>
        <v>20.124946440867596</v>
      </c>
      <c r="C182" s="324">
        <f t="shared" si="13"/>
        <v>17.067173494210515</v>
      </c>
      <c r="D182" s="324">
        <f t="shared" si="14"/>
        <v>23.009504412775815</v>
      </c>
      <c r="E182" s="324">
        <f t="shared" si="15"/>
        <v>21.979158082765935</v>
      </c>
      <c r="F182" s="324">
        <f t="shared" si="16"/>
        <v>25.049737691435183</v>
      </c>
      <c r="G182" s="324">
        <f t="shared" si="17"/>
        <v>28.845741572976518</v>
      </c>
    </row>
    <row r="183" spans="1:7">
      <c r="A183" s="324">
        <v>170</v>
      </c>
      <c r="B183" s="324">
        <f t="shared" si="12"/>
        <v>20.203450135492577</v>
      </c>
      <c r="C183" s="324">
        <f t="shared" si="13"/>
        <v>17.119605434386969</v>
      </c>
      <c r="D183" s="324">
        <f t="shared" si="14"/>
        <v>23.098313113507274</v>
      </c>
      <c r="E183" s="324">
        <f t="shared" si="15"/>
        <v>22.06697373472953</v>
      </c>
      <c r="F183" s="324">
        <f t="shared" si="16"/>
        <v>25.116864903904702</v>
      </c>
      <c r="G183" s="324">
        <f t="shared" si="17"/>
        <v>28.970724225966144</v>
      </c>
    </row>
    <row r="184" spans="1:7">
      <c r="A184" s="324">
        <v>171</v>
      </c>
      <c r="B184" s="324">
        <f t="shared" si="12"/>
        <v>20.281796932487062</v>
      </c>
      <c r="C184" s="324">
        <f t="shared" si="13"/>
        <v>17.171889514583519</v>
      </c>
      <c r="D184" s="324">
        <f t="shared" si="14"/>
        <v>23.186940697597496</v>
      </c>
      <c r="E184" s="324">
        <f t="shared" si="15"/>
        <v>22.154622111635483</v>
      </c>
      <c r="F184" s="324">
        <f t="shared" si="16"/>
        <v>25.183776710332317</v>
      </c>
      <c r="G184" s="324">
        <f t="shared" si="17"/>
        <v>29.095510603332038</v>
      </c>
    </row>
    <row r="185" spans="1:7">
      <c r="A185" s="324">
        <v>172</v>
      </c>
      <c r="B185" s="324">
        <f t="shared" si="12"/>
        <v>20.359988060225088</v>
      </c>
      <c r="C185" s="324">
        <f t="shared" si="13"/>
        <v>17.224027012812893</v>
      </c>
      <c r="D185" s="324">
        <f t="shared" si="14"/>
        <v>23.275388590359604</v>
      </c>
      <c r="E185" s="324">
        <f t="shared" si="15"/>
        <v>22.242104507557826</v>
      </c>
      <c r="F185" s="324">
        <f t="shared" si="16"/>
        <v>25.250475055594837</v>
      </c>
      <c r="G185" s="324">
        <f t="shared" si="17"/>
        <v>29.220102158437829</v>
      </c>
    </row>
    <row r="186" spans="1:7">
      <c r="A186" s="324">
        <v>173</v>
      </c>
      <c r="B186" s="324">
        <f t="shared" si="12"/>
        <v>20.438024730384669</v>
      </c>
      <c r="C186" s="324">
        <f t="shared" si="13"/>
        <v>17.276019188685524</v>
      </c>
      <c r="D186" s="324">
        <f t="shared" si="14"/>
        <v>23.363658197676774</v>
      </c>
      <c r="E186" s="324">
        <f t="shared" si="15"/>
        <v>22.329422199100808</v>
      </c>
      <c r="F186" s="324">
        <f t="shared" si="16"/>
        <v>25.316961855821269</v>
      </c>
      <c r="G186" s="324">
        <f t="shared" si="17"/>
        <v>29.344500325504548</v>
      </c>
    </row>
    <row r="187" spans="1:7">
      <c r="A187" s="324">
        <v>174</v>
      </c>
      <c r="B187" s="324">
        <f t="shared" si="12"/>
        <v>20.515908138269698</v>
      </c>
      <c r="C187" s="324">
        <f t="shared" si="13"/>
        <v>17.32786728377911</v>
      </c>
      <c r="D187" s="324">
        <f t="shared" si="14"/>
        <v>23.451750906377629</v>
      </c>
      <c r="E187" s="324">
        <f t="shared" si="15"/>
        <v>22.416576445734108</v>
      </c>
      <c r="F187" s="324">
        <f t="shared" si="16"/>
        <v>25.383238998981057</v>
      </c>
      <c r="G187" s="324">
        <f t="shared" si="17"/>
        <v>29.468706519971782</v>
      </c>
    </row>
    <row r="188" spans="1:7">
      <c r="A188" s="324">
        <v>175</v>
      </c>
      <c r="B188" s="324">
        <f t="shared" si="12"/>
        <v>20.593639463124138</v>
      </c>
      <c r="C188" s="324">
        <f t="shared" si="13"/>
        <v>17.379572521998885</v>
      </c>
      <c r="D188" s="324">
        <f t="shared" si="14"/>
        <v>23.539668084602546</v>
      </c>
      <c r="E188" s="324">
        <f t="shared" si="15"/>
        <v>22.503568490120067</v>
      </c>
      <c r="F188" s="324">
        <f t="shared" si="16"/>
        <v>25.449308345457265</v>
      </c>
      <c r="G188" s="324">
        <f t="shared" si="17"/>
        <v>29.592722138850174</v>
      </c>
    </row>
    <row r="189" spans="1:7">
      <c r="A189" s="324">
        <v>176</v>
      </c>
      <c r="B189" s="324">
        <f t="shared" si="12"/>
        <v>20.671219868438119</v>
      </c>
      <c r="C189" s="324">
        <f t="shared" si="13"/>
        <v>17.431136109928531</v>
      </c>
      <c r="D189" s="324">
        <f t="shared" si="14"/>
        <v>23.627411082160677</v>
      </c>
      <c r="E189" s="324">
        <f t="shared" si="15"/>
        <v>22.590399558432491</v>
      </c>
      <c r="F189" s="324">
        <f t="shared" si="16"/>
        <v>25.515171728604695</v>
      </c>
      <c r="G189" s="324">
        <f t="shared" si="17"/>
        <v>29.716548561065121</v>
      </c>
    </row>
    <row r="190" spans="1:7">
      <c r="A190" s="324">
        <v>177</v>
      </c>
      <c r="B190" s="324">
        <f t="shared" si="12"/>
        <v>20.748650502246722</v>
      </c>
      <c r="C190" s="324">
        <f t="shared" si="13"/>
        <v>17.48255923717225</v>
      </c>
      <c r="D190" s="324">
        <f t="shared" si="14"/>
        <v>23.714981230878269</v>
      </c>
      <c r="E190" s="324">
        <f t="shared" si="15"/>
        <v>22.677070860667953</v>
      </c>
      <c r="F190" s="324">
        <f t="shared" si="16"/>
        <v>25.580830955293695</v>
      </c>
      <c r="G190" s="324">
        <f t="shared" si="17"/>
        <v>29.840187147792388</v>
      </c>
    </row>
    <row r="191" spans="1:7">
      <c r="A191" s="324">
        <v>178</v>
      </c>
      <c r="B191" s="324">
        <f t="shared" si="12"/>
        <v>20.825932497421274</v>
      </c>
      <c r="C191" s="324">
        <f t="shared" si="13"/>
        <v>17.533843076688136</v>
      </c>
      <c r="D191" s="324">
        <f t="shared" si="14"/>
        <v>23.802379844938319</v>
      </c>
      <c r="E191" s="324">
        <f t="shared" si="15"/>
        <v>22.763583590949164</v>
      </c>
      <c r="F191" s="324">
        <f t="shared" si="16"/>
        <v>25.646287806439972</v>
      </c>
      <c r="G191" s="324">
        <f t="shared" si="17"/>
        <v>29.963639242785373</v>
      </c>
    </row>
    <row r="192" spans="1:7">
      <c r="A192" s="324">
        <v>179</v>
      </c>
      <c r="B192" s="324">
        <f t="shared" si="12"/>
        <v>20.903066971953674</v>
      </c>
      <c r="C192" s="324">
        <f t="shared" si="13"/>
        <v>17.584988785113197</v>
      </c>
      <c r="D192" s="324">
        <f t="shared" si="14"/>
        <v>23.889608221212089</v>
      </c>
      <c r="E192" s="324">
        <f t="shared" si="15"/>
        <v>22.849938927821277</v>
      </c>
      <c r="F192" s="324">
        <f t="shared" si="16"/>
        <v>25.711544037520934</v>
      </c>
      <c r="G192" s="324">
        <f t="shared" si="17"/>
        <v>30.086906172694729</v>
      </c>
    </row>
    <row r="193" spans="1:7">
      <c r="A193" s="324">
        <v>180</v>
      </c>
      <c r="B193" s="324">
        <f t="shared" si="12"/>
        <v>20.980055029233764</v>
      </c>
      <c r="C193" s="324">
        <f t="shared" si="13"/>
        <v>17.635997503080258</v>
      </c>
      <c r="D193" s="324">
        <f t="shared" si="14"/>
        <v>23.976667639582462</v>
      </c>
      <c r="E193" s="324">
        <f t="shared" si="15"/>
        <v>22.936138034540875</v>
      </c>
      <c r="F193" s="324">
        <f t="shared" si="16"/>
        <v>25.776601379078915</v>
      </c>
      <c r="G193" s="324">
        <f t="shared" si="17"/>
        <v>30.209989247380282</v>
      </c>
    </row>
    <row r="194" spans="1:7">
      <c r="A194" s="324">
        <v>181</v>
      </c>
      <c r="B194" s="324">
        <f t="shared" si="12"/>
        <v>21.056897758320044</v>
      </c>
      <c r="C194" s="324">
        <f t="shared" si="13"/>
        <v>17.68687035552696</v>
      </c>
      <c r="D194" s="324">
        <f t="shared" si="14"/>
        <v>24.063559363259557</v>
      </c>
      <c r="E194" s="324">
        <f t="shared" si="15"/>
        <v>23.022182059358052</v>
      </c>
      <c r="F194" s="324">
        <f t="shared" si="16"/>
        <v>25.841461537211721</v>
      </c>
      <c r="G194" s="324">
        <f t="shared" si="17"/>
        <v>30.332889760215572</v>
      </c>
    </row>
    <row r="195" spans="1:7">
      <c r="A195" s="324">
        <v>182</v>
      </c>
      <c r="B195" s="324">
        <f t="shared" si="12"/>
        <v>21.133596234203878</v>
      </c>
      <c r="C195" s="324">
        <f t="shared" si="13"/>
        <v>17.737608451997136</v>
      </c>
      <c r="D195" s="324">
        <f t="shared" si="14"/>
        <v>24.150284639088721</v>
      </c>
      <c r="E195" s="324">
        <f t="shared" si="15"/>
        <v>23.108072135791765</v>
      </c>
      <c r="F195" s="324">
        <f t="shared" si="16"/>
        <v>25.906126194050834</v>
      </c>
      <c r="G195" s="324">
        <f t="shared" si="17"/>
        <v>30.455608988385254</v>
      </c>
    </row>
    <row r="196" spans="1:7">
      <c r="A196" s="324">
        <v>183</v>
      </c>
      <c r="B196" s="324">
        <f t="shared" si="12"/>
        <v>21.210151518067452</v>
      </c>
      <c r="C196" s="324">
        <f t="shared" si="13"/>
        <v>17.788212886934808</v>
      </c>
      <c r="D196" s="324">
        <f t="shared" si="14"/>
        <v>24.236844697851282</v>
      </c>
      <c r="E196" s="324">
        <f t="shared" si="15"/>
        <v>23.193809382898703</v>
      </c>
      <c r="F196" s="324">
        <f t="shared" si="16"/>
        <v>25.970597008227784</v>
      </c>
      <c r="G196" s="324">
        <f t="shared" si="17"/>
        <v>30.578148193175533</v>
      </c>
    </row>
    <row r="197" spans="1:7">
      <c r="A197" s="324">
        <v>184</v>
      </c>
      <c r="B197" s="324">
        <f t="shared" si="12"/>
        <v>21.286564657535529</v>
      </c>
      <c r="C197" s="324">
        <f t="shared" si="13"/>
        <v>17.838684739970919</v>
      </c>
      <c r="D197" s="324">
        <f t="shared" si="14"/>
        <v>24.323240754557936</v>
      </c>
      <c r="E197" s="324">
        <f t="shared" si="15"/>
        <v>23.279394905535703</v>
      </c>
      <c r="F197" s="324">
        <f t="shared" si="16"/>
        <v>26.034875615328811</v>
      </c>
      <c r="G197" s="324">
        <f t="shared" si="17"/>
        <v>30.70050862025769</v>
      </c>
    </row>
    <row r="198" spans="1:7">
      <c r="A198" s="324">
        <v>185</v>
      </c>
      <c r="B198" s="324">
        <f t="shared" si="12"/>
        <v>21.362836686921405</v>
      </c>
      <c r="C198" s="324">
        <f t="shared" si="13"/>
        <v>17.889025076203183</v>
      </c>
      <c r="D198" s="324">
        <f t="shared" si="14"/>
        <v>24.409474008735533</v>
      </c>
      <c r="E198" s="324">
        <f t="shared" si="15"/>
        <v>23.364829794616085</v>
      </c>
      <c r="F198" s="324">
        <f t="shared" si="16"/>
        <v>26.098963628338446</v>
      </c>
      <c r="G198" s="324">
        <f t="shared" si="17"/>
        <v>30.822691499965263</v>
      </c>
    </row>
    <row r="199" spans="1:7">
      <c r="A199" s="324">
        <v>186</v>
      </c>
      <c r="B199" s="324">
        <f t="shared" si="12"/>
        <v>21.438968627467002</v>
      </c>
      <c r="C199" s="324">
        <f t="shared" si="13"/>
        <v>17.939234946469114</v>
      </c>
      <c r="D199" s="324">
        <f t="shared" si="14"/>
        <v>24.495545644706866</v>
      </c>
      <c r="E199" s="324">
        <f t="shared" si="15"/>
        <v>23.450115127360039</v>
      </c>
      <c r="F199" s="324">
        <f t="shared" si="16"/>
        <v>26.16286263807212</v>
      </c>
      <c r="G199" s="324">
        <f t="shared" si="17"/>
        <v>30.944698047564721</v>
      </c>
    </row>
    <row r="200" spans="1:7">
      <c r="A200" s="324">
        <v>187</v>
      </c>
      <c r="B200" s="324">
        <f t="shared" si="12"/>
        <v>21.514961487577299</v>
      </c>
      <c r="C200" s="324">
        <f t="shared" si="13"/>
        <v>17.989315387612443</v>
      </c>
      <c r="D200" s="324">
        <f t="shared" si="14"/>
        <v>24.581456831863953</v>
      </c>
      <c r="E200" s="324">
        <f t="shared" si="15"/>
        <v>23.53525196753899</v>
      </c>
      <c r="F200" s="324">
        <f t="shared" si="16"/>
        <v>26.226574213598223</v>
      </c>
      <c r="G200" s="324">
        <f t="shared" si="17"/>
        <v>31.066529463519853</v>
      </c>
    </row>
    <row r="201" spans="1:7">
      <c r="A201" s="324">
        <v>188</v>
      </c>
      <c r="B201" s="324">
        <f t="shared" si="12"/>
        <v>21.590816263049561</v>
      </c>
      <c r="C201" s="324">
        <f t="shared" si="13"/>
        <v>18.039267422743297</v>
      </c>
      <c r="D201" s="324">
        <f t="shared" si="14"/>
        <v>24.667208724935172</v>
      </c>
      <c r="E201" s="324">
        <f t="shared" si="15"/>
        <v>23.620241365714598</v>
      </c>
      <c r="F201" s="324">
        <f t="shared" si="16"/>
        <v>26.290099902649981</v>
      </c>
      <c r="G201" s="324">
        <f t="shared" si="17"/>
        <v>31.188186933750298</v>
      </c>
    </row>
    <row r="202" spans="1:7">
      <c r="A202" s="324">
        <v>189</v>
      </c>
      <c r="B202" s="324">
        <f t="shared" si="12"/>
        <v>21.666533937297054</v>
      </c>
      <c r="C202" s="324">
        <f t="shared" si="13"/>
        <v>18.089092061492057</v>
      </c>
      <c r="D202" s="324">
        <f t="shared" si="14"/>
        <v>24.752802464246006</v>
      </c>
      <c r="E202" s="324">
        <f t="shared" si="15"/>
        <v>23.705084359472089</v>
      </c>
      <c r="F202" s="324">
        <f t="shared" si="16"/>
        <v>26.353441232027297</v>
      </c>
      <c r="G202" s="324">
        <f t="shared" si="17"/>
        <v>31.309671629884097</v>
      </c>
    </row>
    <row r="203" spans="1:7">
      <c r="A203" s="324">
        <v>190</v>
      </c>
      <c r="B203" s="324">
        <f t="shared" si="12"/>
        <v>21.742115481567687</v>
      </c>
      <c r="C203" s="324">
        <f t="shared" si="13"/>
        <v>18.138790300257249</v>
      </c>
      <c r="D203" s="324">
        <f t="shared" si="14"/>
        <v>24.838239175973882</v>
      </c>
      <c r="E203" s="324">
        <f t="shared" si="15"/>
        <v>23.789781973648253</v>
      </c>
      <c r="F203" s="324">
        <f t="shared" si="16"/>
        <v>26.416599707989008</v>
      </c>
      <c r="G203" s="324">
        <f t="shared" si="17"/>
        <v>31.430984709504578</v>
      </c>
    </row>
    <row r="204" spans="1:7">
      <c r="A204" s="324">
        <v>191</v>
      </c>
      <c r="B204" s="324">
        <f t="shared" si="12"/>
        <v>21.817561855157745</v>
      </c>
      <c r="C204" s="324">
        <f t="shared" si="13"/>
        <v>18.188363122447612</v>
      </c>
      <c r="D204" s="324">
        <f t="shared" si="14"/>
        <v>24.923519972397195</v>
      </c>
      <c r="E204" s="324">
        <f t="shared" si="15"/>
        <v>23.874335220554361</v>
      </c>
      <c r="F204" s="324">
        <f t="shared" si="16"/>
        <v>26.479576816635728</v>
      </c>
      <c r="G204" s="324">
        <f t="shared" si="17"/>
        <v>31.552127316391708</v>
      </c>
    </row>
    <row r="205" spans="1:7">
      <c r="A205" s="324">
        <v>192</v>
      </c>
      <c r="B205" s="324">
        <f t="shared" si="12"/>
        <v>21.892874005620676</v>
      </c>
      <c r="C205" s="324">
        <f t="shared" si="13"/>
        <v>18.237811498718482</v>
      </c>
      <c r="D205" s="324">
        <f t="shared" si="14"/>
        <v>25.00864595213865</v>
      </c>
      <c r="E205" s="324">
        <f t="shared" si="15"/>
        <v>23.958745100193919</v>
      </c>
      <c r="F205" s="324">
        <f t="shared" si="16"/>
        <v>26.542374024283617</v>
      </c>
      <c r="G205" s="324">
        <f t="shared" si="17"/>
        <v>31.673100580758014</v>
      </c>
    </row>
    <row r="206" spans="1:7">
      <c r="A206" s="324">
        <v>193</v>
      </c>
      <c r="B206" s="324">
        <f t="shared" ref="B206:B253" si="18">EXP($B$4+$C$4*LN(A206))</f>
        <v>21.968052868971188</v>
      </c>
      <c r="C206" s="324">
        <f t="shared" ref="C206:C253" si="19">EXP($B$5+$C$5*LN(A206))</f>
        <v>18.287136387202665</v>
      </c>
      <c r="D206" s="324">
        <f t="shared" ref="D206:D253" si="20">EXP($B$6+$C$6*LN(A206))</f>
        <v>25.09361820040311</v>
      </c>
      <c r="E206" s="324">
        <f t="shared" ref="E206:E253" si="21">EXP($B$7+$C$7*LN(A206))</f>
        <v>24.043012600475631</v>
      </c>
      <c r="F206" s="324">
        <f t="shared" ref="F206:F253" si="22">EXP($B$8+$C$8*LN(A206))</f>
        <v>26.604992777829299</v>
      </c>
      <c r="G206" s="324">
        <f t="shared" ref="G206:G253" si="23">EXP($B$9+$C$9*LN(A206))</f>
        <v>31.793905619479336</v>
      </c>
    </row>
    <row r="207" spans="1:7">
      <c r="A207" s="324">
        <v>194</v>
      </c>
      <c r="B207" s="324">
        <f t="shared" si="18"/>
        <v>22.043099369884793</v>
      </c>
      <c r="C207" s="324">
        <f t="shared" si="19"/>
        <v>18.336338733735943</v>
      </c>
      <c r="D207" s="324">
        <f t="shared" si="20"/>
        <v>25.178437789210072</v>
      </c>
      <c r="E207" s="324">
        <f t="shared" si="21"/>
        <v>24.127138697421472</v>
      </c>
      <c r="F207" s="324">
        <f t="shared" si="22"/>
        <v>26.667434505106183</v>
      </c>
      <c r="G207" s="324">
        <f t="shared" si="23"/>
        <v>31.914543536320455</v>
      </c>
    </row>
    <row r="208" spans="1:7">
      <c r="A208" s="324">
        <v>195</v>
      </c>
      <c r="B208" s="324">
        <f t="shared" si="18"/>
        <v>22.118014421892848</v>
      </c>
      <c r="C208" s="324">
        <f t="shared" si="19"/>
        <v>18.38541947207743</v>
      </c>
      <c r="D208" s="324">
        <f t="shared" si="20"/>
        <v>25.263105777620975</v>
      </c>
      <c r="E208" s="324">
        <f t="shared" si="21"/>
        <v>24.211124355370277</v>
      </c>
      <c r="F208" s="324">
        <f t="shared" si="22"/>
        <v>26.729700615232495</v>
      </c>
      <c r="G208" s="324">
        <f t="shared" si="23"/>
        <v>32.035015422155666</v>
      </c>
    </row>
    <row r="209" spans="1:7">
      <c r="A209" s="324">
        <v>196</v>
      </c>
      <c r="B209" s="324">
        <f t="shared" si="18"/>
        <v>22.192798927573289</v>
      </c>
      <c r="C209" s="324">
        <f t="shared" si="19"/>
        <v>18.434379524124818</v>
      </c>
      <c r="D209" s="324">
        <f t="shared" si="20"/>
        <v>25.347623211961405</v>
      </c>
      <c r="E209" s="324">
        <f t="shared" si="21"/>
        <v>24.29497052717668</v>
      </c>
      <c r="F209" s="324">
        <f t="shared" si="22"/>
        <v>26.791792498951139</v>
      </c>
      <c r="G209" s="324">
        <f t="shared" si="23"/>
        <v>32.155322355184708</v>
      </c>
    </row>
    <row r="210" spans="1:7">
      <c r="A210" s="324">
        <v>197</v>
      </c>
      <c r="B210" s="324">
        <f t="shared" si="18"/>
        <v>22.267453778737131</v>
      </c>
      <c r="C210" s="324">
        <f t="shared" si="19"/>
        <v>18.483219800124729</v>
      </c>
      <c r="D210" s="324">
        <f t="shared" si="20"/>
        <v>25.431991126038408</v>
      </c>
      <c r="E210" s="324">
        <f t="shared" si="21"/>
        <v>24.378678154405765</v>
      </c>
      <c r="F210" s="324">
        <f t="shared" si="22"/>
        <v>26.853711528961743</v>
      </c>
      <c r="G210" s="324">
        <f t="shared" si="23"/>
        <v>32.275465401143904</v>
      </c>
    </row>
    <row r="211" spans="1:7">
      <c r="A211" s="324">
        <v>198</v>
      </c>
      <c r="B211" s="324">
        <f t="shared" si="18"/>
        <v>22.341979856610845</v>
      </c>
      <c r="C211" s="324">
        <f t="shared" si="19"/>
        <v>18.531941198878279</v>
      </c>
      <c r="D211" s="324">
        <f t="shared" si="20"/>
        <v>25.516210541352962</v>
      </c>
      <c r="E211" s="324">
        <f t="shared" si="21"/>
        <v>24.462248167523377</v>
      </c>
      <c r="F211" s="324">
        <f t="shared" si="22"/>
        <v>26.915459060245013</v>
      </c>
      <c r="G211" s="324">
        <f t="shared" si="23"/>
        <v>32.395445613512578</v>
      </c>
    </row>
    <row r="212" spans="1:7">
      <c r="A212" s="324">
        <v>199</v>
      </c>
      <c r="B212" s="324">
        <f t="shared" si="18"/>
        <v>22.416378032014791</v>
      </c>
      <c r="C212" s="324">
        <f t="shared" si="19"/>
        <v>18.580544607942013</v>
      </c>
      <c r="D212" s="324">
        <f t="shared" si="20"/>
        <v>25.600282467307867</v>
      </c>
      <c r="E212" s="324">
        <f t="shared" si="21"/>
        <v>24.545681486082323</v>
      </c>
      <c r="F212" s="324">
        <f t="shared" si="22"/>
        <v>26.977036430379645</v>
      </c>
      <c r="G212" s="324">
        <f t="shared" si="23"/>
        <v>32.515264033715354</v>
      </c>
    </row>
    <row r="213" spans="1:7">
      <c r="A213" s="324">
        <v>200</v>
      </c>
      <c r="B213" s="324">
        <f t="shared" si="18"/>
        <v>22.490649165537711</v>
      </c>
      <c r="C213" s="324">
        <f t="shared" si="19"/>
        <v>18.629030903824326</v>
      </c>
      <c r="D213" s="324">
        <f t="shared" si="20"/>
        <v>25.684207901411021</v>
      </c>
      <c r="E213" s="324">
        <f t="shared" si="21"/>
        <v>24.628979018904527</v>
      </c>
      <c r="F213" s="324">
        <f t="shared" si="22"/>
        <v>27.038444959852093</v>
      </c>
      <c r="G213" s="324">
        <f t="shared" si="23"/>
        <v>32.634921691319853</v>
      </c>
    </row>
    <row r="214" spans="1:7">
      <c r="A214" s="324">
        <v>201</v>
      </c>
      <c r="B214" s="324">
        <f t="shared" si="18"/>
        <v>22.564794107707471</v>
      </c>
      <c r="C214" s="324">
        <f t="shared" si="19"/>
        <v>18.677400952177482</v>
      </c>
      <c r="D214" s="324">
        <f t="shared" si="20"/>
        <v>25.767987829474372</v>
      </c>
      <c r="E214" s="324">
        <f t="shared" si="21"/>
        <v>24.712141664259264</v>
      </c>
      <c r="F214" s="324">
        <f t="shared" si="22"/>
        <v>27.099685952359177</v>
      </c>
      <c r="G214" s="324">
        <f t="shared" si="23"/>
        <v>32.754419604230264</v>
      </c>
    </row>
    <row r="215" spans="1:7">
      <c r="A215" s="324">
        <v>202</v>
      </c>
      <c r="B215" s="324">
        <f t="shared" si="18"/>
        <v>22.638813699158106</v>
      </c>
      <c r="C215" s="324">
        <f t="shared" si="19"/>
        <v>18.72565560798531</v>
      </c>
      <c r="D215" s="324">
        <f t="shared" si="20"/>
        <v>25.851623225808417</v>
      </c>
      <c r="E215" s="324">
        <f t="shared" si="21"/>
        <v>24.795170310037484</v>
      </c>
      <c r="F215" s="324">
        <f t="shared" si="22"/>
        <v>27.160760695103924</v>
      </c>
      <c r="G215" s="324">
        <f t="shared" si="23"/>
        <v>32.873758778876805</v>
      </c>
    </row>
    <row r="216" spans="1:7">
      <c r="A216" s="324">
        <v>203</v>
      </c>
      <c r="B216" s="324">
        <f t="shared" si="18"/>
        <v>22.712708770793245</v>
      </c>
      <c r="C216" s="324">
        <f t="shared" si="19"/>
        <v>18.773795715746811</v>
      </c>
      <c r="D216" s="324">
        <f t="shared" si="20"/>
        <v>25.935115053412687</v>
      </c>
      <c r="E216" s="324">
        <f t="shared" si="21"/>
        <v>24.878065833922502</v>
      </c>
      <c r="F216" s="324">
        <f t="shared" si="22"/>
        <v>27.22167045908478</v>
      </c>
      <c r="G216" s="324">
        <f t="shared" si="23"/>
        <v>32.992940210401201</v>
      </c>
    </row>
    <row r="217" spans="1:7">
      <c r="A217" s="324">
        <v>204</v>
      </c>
      <c r="B217" s="324">
        <f t="shared" si="18"/>
        <v>22.786480143946171</v>
      </c>
      <c r="C217" s="324">
        <f t="shared" si="19"/>
        <v>18.821822109655741</v>
      </c>
      <c r="D217" s="324">
        <f t="shared" si="20"/>
        <v>26.018464264162088</v>
      </c>
      <c r="E217" s="324">
        <f t="shared" si="21"/>
        <v>24.960829103557028</v>
      </c>
      <c r="F217" s="324">
        <f t="shared" si="22"/>
        <v>27.282416499378311</v>
      </c>
      <c r="G217" s="324">
        <f t="shared" si="23"/>
        <v>33.111964882838265</v>
      </c>
    </row>
    <row r="218" spans="1:7">
      <c r="A218" s="324">
        <v>205</v>
      </c>
      <c r="B218" s="324">
        <f t="shared" si="18"/>
        <v>22.860128630536288</v>
      </c>
      <c r="C218" s="324">
        <f t="shared" si="19"/>
        <v>18.869735613776125</v>
      </c>
      <c r="D218" s="324">
        <f t="shared" si="20"/>
        <v>26.101671798989244</v>
      </c>
      <c r="E218" s="324">
        <f t="shared" si="21"/>
        <v>25.043460976706655</v>
      </c>
      <c r="F218" s="324">
        <f t="shared" si="22"/>
        <v>27.343000055415633</v>
      </c>
      <c r="G218" s="324">
        <f t="shared" si="23"/>
        <v>33.230833769293611</v>
      </c>
    </row>
    <row r="219" spans="1:7">
      <c r="A219" s="324">
        <v>206</v>
      </c>
      <c r="B219" s="324">
        <f t="shared" si="18"/>
        <v>22.933655033222418</v>
      </c>
      <c r="C219" s="324">
        <f t="shared" si="19"/>
        <v>18.91753704221405</v>
      </c>
      <c r="D219" s="324">
        <f t="shared" si="20"/>
        <v>26.184738588062995</v>
      </c>
      <c r="E219" s="324">
        <f t="shared" si="21"/>
        <v>25.125962301419797</v>
      </c>
      <c r="F219" s="324">
        <f t="shared" si="22"/>
        <v>27.403422351252651</v>
      </c>
      <c r="G219" s="324">
        <f t="shared" si="23"/>
        <v>33.349547832117779</v>
      </c>
    </row>
    <row r="220" spans="1:7">
      <c r="A220" s="324">
        <v>207</v>
      </c>
      <c r="B220" s="324">
        <f t="shared" si="18"/>
        <v>23.007060145552853</v>
      </c>
      <c r="C220" s="324">
        <f t="shared" si="19"/>
        <v>18.965227199285728</v>
      </c>
      <c r="D220" s="324">
        <f t="shared" si="20"/>
        <v>26.267665550963148</v>
      </c>
      <c r="E220" s="324">
        <f t="shared" si="21"/>
        <v>25.208333916184507</v>
      </c>
      <c r="F220" s="324">
        <f t="shared" si="22"/>
        <v>27.463684595834533</v>
      </c>
      <c r="G220" s="324">
        <f t="shared" si="23"/>
        <v>33.468108023076695</v>
      </c>
    </row>
    <row r="221" spans="1:7">
      <c r="A221" s="324">
        <v>208</v>
      </c>
      <c r="B221" s="324">
        <f t="shared" si="18"/>
        <v>23.080344752112232</v>
      </c>
      <c r="C221" s="324">
        <f t="shared" si="19"/>
        <v>19.012806879681868</v>
      </c>
      <c r="D221" s="324">
        <f t="shared" si="20"/>
        <v>26.350453596851612</v>
      </c>
      <c r="E221" s="324">
        <f t="shared" si="21"/>
        <v>25.290576650081835</v>
      </c>
      <c r="F221" s="324">
        <f t="shared" si="22"/>
        <v>27.523787983254159</v>
      </c>
      <c r="G221" s="324">
        <f t="shared" si="23"/>
        <v>33.586515283518601</v>
      </c>
    </row>
    <row r="222" spans="1:7">
      <c r="A222" s="324">
        <v>209</v>
      </c>
      <c r="B222" s="324">
        <f t="shared" si="18"/>
        <v>23.153509628665311</v>
      </c>
      <c r="C222" s="324">
        <f t="shared" si="19"/>
        <v>19.060276868628517</v>
      </c>
      <c r="D222" s="324">
        <f t="shared" si="20"/>
        <v>26.433103624639784</v>
      </c>
      <c r="E222" s="324">
        <f t="shared" si="21"/>
        <v>25.372691322935992</v>
      </c>
      <c r="F222" s="324">
        <f t="shared" si="22"/>
        <v>27.583733693005009</v>
      </c>
      <c r="G222" s="324">
        <f t="shared" si="23"/>
        <v>33.704770544537617</v>
      </c>
    </row>
    <row r="223" spans="1:7">
      <c r="A223" s="324">
        <v>210</v>
      </c>
      <c r="B223" s="324">
        <f t="shared" si="18"/>
        <v>23.226555542297902</v>
      </c>
      <c r="C223" s="324">
        <f t="shared" si="19"/>
        <v>19.107637942044519</v>
      </c>
      <c r="D223" s="324">
        <f t="shared" si="20"/>
        <v>26.515616523152701</v>
      </c>
      <c r="E223" s="324">
        <f t="shared" si="21"/>
        <v>25.454678745461539</v>
      </c>
      <c r="F223" s="324">
        <f t="shared" si="22"/>
        <v>27.643522890228628</v>
      </c>
      <c r="G223" s="324">
        <f t="shared" si="23"/>
        <v>33.822874727133943</v>
      </c>
    </row>
    <row r="224" spans="1:7">
      <c r="A224" s="324">
        <v>211</v>
      </c>
      <c r="B224" s="324">
        <f t="shared" si="18"/>
        <v>23.299483251554719</v>
      </c>
      <c r="C224" s="324">
        <f t="shared" si="19"/>
        <v>19.154890866695578</v>
      </c>
      <c r="D224" s="324">
        <f t="shared" si="20"/>
        <v>26.597993171289581</v>
      </c>
      <c r="E224" s="324">
        <f t="shared" si="21"/>
        <v>25.536539719407457</v>
      </c>
      <c r="F224" s="324">
        <f t="shared" si="22"/>
        <v>27.703156725956681</v>
      </c>
      <c r="G224" s="324">
        <f t="shared" si="23"/>
        <v>33.940828742370748</v>
      </c>
    </row>
    <row r="225" spans="1:7">
      <c r="A225" s="324">
        <v>212</v>
      </c>
      <c r="B225" s="324">
        <f t="shared" si="18"/>
        <v>23.372293506574504</v>
      </c>
      <c r="C225" s="324">
        <f t="shared" si="19"/>
        <v>19.202036400344994</v>
      </c>
      <c r="D225" s="324">
        <f t="shared" si="20"/>
        <v>26.680234438181138</v>
      </c>
      <c r="E225" s="324">
        <f t="shared" si="21"/>
        <v>25.618275037698265</v>
      </c>
      <c r="F225" s="324">
        <f t="shared" si="22"/>
        <v>27.762636337347747</v>
      </c>
      <c r="G225" s="324">
        <f t="shared" si="23"/>
        <v>34.05863349152802</v>
      </c>
    </row>
    <row r="226" spans="1:7">
      <c r="A226" s="324">
        <v>213</v>
      </c>
      <c r="B226" s="324">
        <f t="shared" si="18"/>
        <v>23.444987049222384</v>
      </c>
      <c r="C226" s="324">
        <f t="shared" si="19"/>
        <v>19.249075291901352</v>
      </c>
      <c r="D226" s="324">
        <f t="shared" si="20"/>
        <v>26.762341183343789</v>
      </c>
      <c r="E226" s="324">
        <f t="shared" si="21"/>
        <v>25.699885484572306</v>
      </c>
      <c r="F226" s="324">
        <f t="shared" si="22"/>
        <v>27.82196284791916</v>
      </c>
      <c r="G226" s="324">
        <f t="shared" si="23"/>
        <v>34.1762898662532</v>
      </c>
    </row>
    <row r="227" spans="1:7">
      <c r="A227" s="324">
        <v>214</v>
      </c>
      <c r="B227" s="324">
        <f t="shared" si="18"/>
        <v>23.517564613219452</v>
      </c>
      <c r="C227" s="324">
        <f t="shared" si="19"/>
        <v>19.296008281562994</v>
      </c>
      <c r="D227" s="324">
        <f t="shared" si="20"/>
        <v>26.844314256830472</v>
      </c>
      <c r="E227" s="324">
        <f t="shared" si="21"/>
        <v>25.781371835717188</v>
      </c>
      <c r="F227" s="324">
        <f t="shared" si="22"/>
        <v>27.881137367773771</v>
      </c>
      <c r="G227" s="324">
        <f t="shared" si="23"/>
        <v>34.293798748708795</v>
      </c>
    </row>
    <row r="228" spans="1:7">
      <c r="A228" s="324">
        <v>215</v>
      </c>
      <c r="B228" s="324">
        <f t="shared" si="18"/>
        <v>23.590026924269868</v>
      </c>
      <c r="C228" s="324">
        <f t="shared" si="19"/>
        <v>19.342836100959499</v>
      </c>
      <c r="D228" s="324">
        <f t="shared" si="20"/>
        <v>26.926154499378679</v>
      </c>
      <c r="E228" s="324">
        <f t="shared" si="21"/>
        <v>25.862734858402529</v>
      </c>
      <c r="F228" s="324">
        <f t="shared" si="22"/>
        <v>27.940160993822069</v>
      </c>
      <c r="G228" s="324">
        <f t="shared" si="23"/>
        <v>34.411161011717255</v>
      </c>
    </row>
    <row r="229" spans="1:7">
      <c r="A229" s="324">
        <v>216</v>
      </c>
      <c r="B229" s="324">
        <f t="shared" si="18"/>
        <v>23.662374700185229</v>
      </c>
      <c r="C229" s="324">
        <f t="shared" si="19"/>
        <v>19.38955947329028</v>
      </c>
      <c r="D229" s="324">
        <f t="shared" si="20"/>
        <v>27.007862742555247</v>
      </c>
      <c r="E229" s="324">
        <f t="shared" si="21"/>
        <v>25.943975311610018</v>
      </c>
      <c r="F229" s="324">
        <f t="shared" si="22"/>
        <v>27.999034809999436</v>
      </c>
      <c r="G229" s="324">
        <f t="shared" si="23"/>
        <v>34.528377518902651</v>
      </c>
    </row>
    <row r="230" spans="1:7">
      <c r="A230" s="324">
        <v>217</v>
      </c>
      <c r="B230" s="324">
        <f t="shared" si="18"/>
        <v>23.734608651006518</v>
      </c>
      <c r="C230" s="324">
        <f t="shared" si="19"/>
        <v>19.43617911346017</v>
      </c>
      <c r="D230" s="324">
        <f t="shared" si="20"/>
        <v>27.089439808898362</v>
      </c>
      <c r="E230" s="324">
        <f t="shared" si="21"/>
        <v>26.025093946160776</v>
      </c>
      <c r="F230" s="324">
        <f t="shared" si="22"/>
        <v>28.057759887478909</v>
      </c>
      <c r="G230" s="324">
        <f t="shared" si="23"/>
        <v>34.645449124829767</v>
      </c>
    </row>
    <row r="231" spans="1:7">
      <c r="A231" s="324">
        <v>218</v>
      </c>
      <c r="B231" s="324">
        <f t="shared" si="18"/>
        <v>23.806729479123696</v>
      </c>
      <c r="C231" s="324">
        <f t="shared" si="19"/>
        <v>19.482695728212381</v>
      </c>
      <c r="D231" s="324">
        <f t="shared" si="20"/>
        <v>27.170886512056825</v>
      </c>
      <c r="E231" s="324">
        <f t="shared" si="21"/>
        <v>26.106091504840403</v>
      </c>
      <c r="F231" s="324">
        <f t="shared" si="22"/>
        <v>28.116337284879538</v>
      </c>
      <c r="G231" s="324">
        <f t="shared" si="23"/>
        <v>34.762376675140501</v>
      </c>
    </row>
    <row r="232" spans="1:7">
      <c r="A232" s="324">
        <v>219</v>
      </c>
      <c r="B232" s="324">
        <f t="shared" si="18"/>
        <v>23.878737879392773</v>
      </c>
      <c r="C232" s="324">
        <f t="shared" si="19"/>
        <v>19.529110016258613</v>
      </c>
      <c r="D232" s="324">
        <f t="shared" si="20"/>
        <v>27.252203656926273</v>
      </c>
      <c r="E232" s="324">
        <f t="shared" si="21"/>
        <v>26.186968722521357</v>
      </c>
      <c r="F232" s="324">
        <f t="shared" si="22"/>
        <v>28.174768048470362</v>
      </c>
      <c r="G232" s="324">
        <f t="shared" si="23"/>
        <v>34.879161006687433</v>
      </c>
    </row>
    <row r="233" spans="1:7">
      <c r="A233" s="324">
        <v>220</v>
      </c>
      <c r="B233" s="324">
        <f t="shared" si="18"/>
        <v>23.95063453925064</v>
      </c>
      <c r="C233" s="324">
        <f t="shared" si="19"/>
        <v>19.57542266840656</v>
      </c>
      <c r="D233" s="324">
        <f t="shared" si="20"/>
        <v>27.333392039782968</v>
      </c>
      <c r="E233" s="324">
        <f t="shared" si="21"/>
        <v>26.267726326282947</v>
      </c>
      <c r="F233" s="324">
        <f t="shared" si="22"/>
        <v>28.233053212370084</v>
      </c>
      <c r="G233" s="324">
        <f t="shared" si="23"/>
        <v>34.995802947664878</v>
      </c>
    </row>
    <row r="234" spans="1:7">
      <c r="A234" s="324">
        <v>221</v>
      </c>
      <c r="B234" s="324">
        <f t="shared" si="18"/>
        <v>24.022420138827599</v>
      </c>
      <c r="C234" s="324">
        <f t="shared" si="19"/>
        <v>19.621634367684766</v>
      </c>
      <c r="D234" s="324">
        <f t="shared" si="20"/>
        <v>27.41445244841475</v>
      </c>
      <c r="E234" s="324">
        <f t="shared" si="21"/>
        <v>26.348365035529053</v>
      </c>
      <c r="F234" s="324">
        <f t="shared" si="22"/>
        <v>28.291193798742764</v>
      </c>
      <c r="G234" s="324">
        <f t="shared" si="23"/>
        <v>35.112303317737357</v>
      </c>
    </row>
    <row r="235" spans="1:7">
      <c r="A235" s="324">
        <v>222</v>
      </c>
      <c r="B235" s="324">
        <f t="shared" si="18"/>
        <v>24.094095351057799</v>
      </c>
      <c r="C235" s="324">
        <f t="shared" si="19"/>
        <v>19.667745789465052</v>
      </c>
      <c r="D235" s="324">
        <f t="shared" si="20"/>
        <v>27.495385662249568</v>
      </c>
      <c r="E235" s="324">
        <f t="shared" si="21"/>
        <v>26.428885562103481</v>
      </c>
      <c r="F235" s="324">
        <f t="shared" si="22"/>
        <v>28.349190817989403</v>
      </c>
      <c r="G235" s="324">
        <f t="shared" si="23"/>
        <v>35.228662928165775</v>
      </c>
    </row>
    <row r="236" spans="1:7">
      <c r="A236" s="324">
        <v>223</v>
      </c>
      <c r="B236" s="324">
        <f t="shared" si="18"/>
        <v>24.165660841787286</v>
      </c>
      <c r="C236" s="324">
        <f t="shared" si="19"/>
        <v>19.713757601582358</v>
      </c>
      <c r="D236" s="324">
        <f t="shared" si="20"/>
        <v>27.576192452481362</v>
      </c>
      <c r="E236" s="324">
        <f t="shared" si="21"/>
        <v>26.509288610403047</v>
      </c>
      <c r="F236" s="324">
        <f t="shared" si="22"/>
        <v>28.407045268935615</v>
      </c>
      <c r="G236" s="324">
        <f t="shared" si="23"/>
        <v>35.344882581930854</v>
      </c>
    </row>
    <row r="237" spans="1:7">
      <c r="A237" s="324">
        <v>224</v>
      </c>
      <c r="B237" s="324">
        <f t="shared" si="18"/>
        <v>24.237117269880208</v>
      </c>
      <c r="C237" s="324">
        <f t="shared" si="19"/>
        <v>19.759670464452277</v>
      </c>
      <c r="D237" s="324">
        <f t="shared" si="20"/>
        <v>27.656873582193551</v>
      </c>
      <c r="E237" s="324">
        <f t="shared" si="21"/>
        <v>26.58957487748852</v>
      </c>
      <c r="F237" s="324">
        <f t="shared" si="22"/>
        <v>28.464758139015469</v>
      </c>
      <c r="G237" s="324">
        <f t="shared" si="23"/>
        <v>35.46096307385443</v>
      </c>
    </row>
    <row r="238" spans="1:7">
      <c r="A238" s="324">
        <v>225</v>
      </c>
      <c r="B238" s="324">
        <f t="shared" si="18"/>
        <v>24.308465287322786</v>
      </c>
      <c r="C238" s="324">
        <f t="shared" si="19"/>
        <v>19.805485031186194</v>
      </c>
      <c r="D238" s="324">
        <f t="shared" si="20"/>
        <v>27.737429806480232</v>
      </c>
      <c r="E238" s="324">
        <f t="shared" si="21"/>
        <v>26.669745053193459</v>
      </c>
      <c r="F238" s="324">
        <f t="shared" si="22"/>
        <v>28.522330404451662</v>
      </c>
      <c r="G238" s="324">
        <f t="shared" si="23"/>
        <v>35.576905190718435</v>
      </c>
    </row>
    <row r="239" spans="1:7">
      <c r="A239" s="324">
        <v>226</v>
      </c>
      <c r="B239" s="324">
        <f t="shared" si="18"/>
        <v>24.379705539325343</v>
      </c>
      <c r="C239" s="324">
        <f t="shared" si="19"/>
        <v>19.851201947704105</v>
      </c>
      <c r="D239" s="324">
        <f t="shared" si="20"/>
        <v>27.817861872564801</v>
      </c>
      <c r="E239" s="324">
        <f t="shared" si="21"/>
        <v>26.749799820230869</v>
      </c>
      <c r="F239" s="324">
        <f t="shared" si="22"/>
        <v>28.579763030432009</v>
      </c>
      <c r="G239" s="324">
        <f t="shared" si="23"/>
        <v>35.692709711381525</v>
      </c>
    </row>
    <row r="240" spans="1:7">
      <c r="A240" s="324">
        <v>227</v>
      </c>
      <c r="B240" s="324">
        <f t="shared" si="18"/>
        <v>24.450838664422395</v>
      </c>
      <c r="C240" s="324">
        <f t="shared" si="19"/>
        <v>19.896821852845271</v>
      </c>
      <c r="D240" s="324">
        <f t="shared" si="20"/>
        <v>27.898170519916487</v>
      </c>
      <c r="E240" s="324">
        <f t="shared" si="21"/>
        <v>26.829739854297824</v>
      </c>
      <c r="F240" s="324">
        <f t="shared" si="22"/>
        <v>28.637056971282373</v>
      </c>
      <c r="G240" s="324">
        <f t="shared" si="23"/>
        <v>35.808377406893527</v>
      </c>
    </row>
    <row r="241" spans="1:7">
      <c r="A241" s="324">
        <v>228</v>
      </c>
      <c r="B241" s="324">
        <f t="shared" si="18"/>
        <v>24.521865294570791</v>
      </c>
      <c r="C241" s="324">
        <f t="shared" si="19"/>
        <v>19.942345378476674</v>
      </c>
      <c r="D241" s="324">
        <f t="shared" si="20"/>
        <v>27.978356480364628</v>
      </c>
      <c r="E241" s="324">
        <f t="shared" si="21"/>
        <v>26.909565824178209</v>
      </c>
      <c r="F241" s="324">
        <f t="shared" si="22"/>
        <v>28.694213170636189</v>
      </c>
      <c r="G241" s="324">
        <f t="shared" si="23"/>
        <v>35.923909040607867</v>
      </c>
    </row>
    <row r="242" spans="1:7">
      <c r="A242" s="324">
        <v>229</v>
      </c>
      <c r="B242" s="324">
        <f t="shared" si="18"/>
        <v>24.59278605524602</v>
      </c>
      <c r="C242" s="324">
        <f t="shared" si="19"/>
        <v>19.987773149599278</v>
      </c>
      <c r="D242" s="324">
        <f t="shared" si="20"/>
        <v>28.058420478210714</v>
      </c>
      <c r="E242" s="324">
        <f t="shared" si="21"/>
        <v>26.989278391843399</v>
      </c>
      <c r="F242" s="324">
        <f t="shared" si="22"/>
        <v>28.751232561600535</v>
      </c>
      <c r="G242" s="324">
        <f t="shared" si="23"/>
        <v>36.039305368291707</v>
      </c>
    </row>
    <row r="243" spans="1:7">
      <c r="A243" s="324">
        <v>230</v>
      </c>
      <c r="B243" s="324">
        <f t="shared" si="18"/>
        <v>24.663601565536627</v>
      </c>
      <c r="C243" s="324">
        <f t="shared" si="19"/>
        <v>20.033105784452317</v>
      </c>
      <c r="D243" s="324">
        <f t="shared" si="20"/>
        <v>28.138363230338328</v>
      </c>
      <c r="E243" s="324">
        <f t="shared" si="21"/>
        <v>27.068878212551091</v>
      </c>
      <c r="F243" s="324">
        <f t="shared" si="22"/>
        <v>28.808116066919016</v>
      </c>
      <c r="G243" s="324">
        <f t="shared" si="23"/>
        <v>36.154567138234142</v>
      </c>
    </row>
    <row r="244" spans="1:7">
      <c r="A244" s="324">
        <v>231</v>
      </c>
      <c r="B244" s="324">
        <f t="shared" si="18"/>
        <v>24.734312438236966</v>
      </c>
      <c r="C244" s="324">
        <f t="shared" si="19"/>
        <v>20.078343894615436</v>
      </c>
      <c r="D244" s="324">
        <f t="shared" si="20"/>
        <v>28.218185446321009</v>
      </c>
      <c r="E244" s="324">
        <f t="shared" si="21"/>
        <v>27.148365934942241</v>
      </c>
      <c r="F244" s="324">
        <f t="shared" si="22"/>
        <v>28.864864599131305</v>
      </c>
      <c r="G244" s="324">
        <f t="shared" si="23"/>
        <v>36.269695091352382</v>
      </c>
    </row>
    <row r="245" spans="1:7">
      <c r="A245" s="324">
        <v>232</v>
      </c>
      <c r="B245" s="324">
        <f t="shared" si="18"/>
        <v>24.804919279938115</v>
      </c>
      <c r="C245" s="324">
        <f t="shared" si="19"/>
        <v>20.123488085108995</v>
      </c>
      <c r="D245" s="324">
        <f t="shared" si="20"/>
        <v>28.297887828528125</v>
      </c>
      <c r="E245" s="324">
        <f t="shared" si="21"/>
        <v>27.227742201136294</v>
      </c>
      <c r="F245" s="324">
        <f t="shared" si="22"/>
        <v>28.921479060729698</v>
      </c>
      <c r="G245" s="324">
        <f t="shared" si="23"/>
        <v>36.384689961295926</v>
      </c>
    </row>
    <row r="246" spans="1:7">
      <c r="A246" s="324">
        <v>233</v>
      </c>
      <c r="B246" s="324">
        <f t="shared" si="18"/>
        <v>24.875422691117087</v>
      </c>
      <c r="C246" s="324">
        <f t="shared" si="19"/>
        <v>20.168538954492284</v>
      </c>
      <c r="D246" s="324">
        <f t="shared" si="20"/>
        <v>28.377471072228673</v>
      </c>
      <c r="E246" s="324">
        <f t="shared" si="21"/>
        <v>27.307007646824427</v>
      </c>
      <c r="F246" s="324">
        <f t="shared" si="22"/>
        <v>28.977960344312404</v>
      </c>
      <c r="G246" s="324">
        <f t="shared" si="23"/>
        <v>36.499552474548892</v>
      </c>
    </row>
    <row r="247" spans="1:7">
      <c r="A247" s="324">
        <v>234</v>
      </c>
      <c r="B247" s="324">
        <f t="shared" si="18"/>
        <v>24.945823266224469</v>
      </c>
      <c r="C247" s="324">
        <f t="shared" si="19"/>
        <v>20.213497094960005</v>
      </c>
      <c r="D247" s="324">
        <f t="shared" si="20"/>
        <v>28.456935865693275</v>
      </c>
      <c r="E247" s="324">
        <f t="shared" si="21"/>
        <v>27.386162901361359</v>
      </c>
      <c r="F247" s="324">
        <f t="shared" si="22"/>
        <v>29.034309332734114</v>
      </c>
      <c r="G247" s="324">
        <f t="shared" si="23"/>
        <v>36.614283350530442</v>
      </c>
    </row>
    <row r="248" spans="1:7">
      <c r="A248" s="324">
        <v>235</v>
      </c>
      <c r="B248" s="324">
        <f t="shared" si="18"/>
        <v>25.016121593770325</v>
      </c>
      <c r="C248" s="324">
        <f t="shared" si="19"/>
        <v>20.258363092436714</v>
      </c>
      <c r="D248" s="324">
        <f t="shared" si="20"/>
        <v>28.536282890294135</v>
      </c>
      <c r="E248" s="324">
        <f t="shared" si="21"/>
        <v>27.465208587855116</v>
      </c>
      <c r="F248" s="324">
        <f t="shared" si="22"/>
        <v>29.090526899253298</v>
      </c>
      <c r="G248" s="324">
        <f t="shared" si="23"/>
        <v>36.728883301693251</v>
      </c>
    </row>
    <row r="249" spans="1:7">
      <c r="A249" s="324">
        <v>236</v>
      </c>
      <c r="B249" s="324">
        <f t="shared" si="18"/>
        <v>25.086318256408635</v>
      </c>
      <c r="C249" s="324">
        <f t="shared" si="19"/>
        <v>20.303137526669726</v>
      </c>
      <c r="D249" s="324">
        <f t="shared" si="20"/>
        <v>28.615512820603268</v>
      </c>
      <c r="E249" s="324">
        <f t="shared" si="21"/>
        <v>27.544145323255531</v>
      </c>
      <c r="F249" s="324">
        <f t="shared" si="22"/>
        <v>29.1466139076771</v>
      </c>
      <c r="G249" s="324">
        <f t="shared" si="23"/>
        <v>36.843353033620474</v>
      </c>
    </row>
    <row r="250" spans="1:7">
      <c r="A250" s="324">
        <v>237</v>
      </c>
      <c r="B250" s="324">
        <f t="shared" si="18"/>
        <v>25.156413831020057</v>
      </c>
      <c r="C250" s="324">
        <f t="shared" si="19"/>
        <v>20.347820971319994</v>
      </c>
      <c r="D250" s="324">
        <f t="shared" si="20"/>
        <v>28.694626324488844</v>
      </c>
      <c r="E250" s="324">
        <f t="shared" si="21"/>
        <v>27.622973718440758</v>
      </c>
      <c r="F250" s="324">
        <f t="shared" si="22"/>
        <v>29.202571212502974</v>
      </c>
      <c r="G250" s="324">
        <f t="shared" si="23"/>
        <v>36.957693245120758</v>
      </c>
    </row>
    <row r="251" spans="1:7">
      <c r="A251" s="324">
        <v>238</v>
      </c>
      <c r="B251" s="324">
        <f t="shared" si="18"/>
        <v>25.226408888793255</v>
      </c>
      <c r="C251" s="324">
        <f t="shared" si="19"/>
        <v>20.392413994051466</v>
      </c>
      <c r="D251" s="324">
        <f t="shared" si="20"/>
        <v>28.773624063209841</v>
      </c>
      <c r="E251" s="324">
        <f t="shared" si="21"/>
        <v>27.701694378302502</v>
      </c>
      <c r="F251" s="324">
        <f t="shared" si="22"/>
        <v>29.258399659057972</v>
      </c>
      <c r="G251" s="324">
        <f t="shared" si="23"/>
        <v>37.071904628321406</v>
      </c>
    </row>
    <row r="252" spans="1:7">
      <c r="A252" s="324">
        <v>239</v>
      </c>
      <c r="B252" s="324">
        <f t="shared" si="18"/>
        <v>25.296303995304768</v>
      </c>
      <c r="C252" s="324">
        <f t="shared" si="19"/>
        <v>20.436917156618666</v>
      </c>
      <c r="D252" s="324">
        <f t="shared" si="20"/>
        <v>28.852506691508857</v>
      </c>
      <c r="E252" s="324">
        <f t="shared" si="21"/>
        <v>27.780307901829477</v>
      </c>
      <c r="F252" s="324">
        <f t="shared" si="22"/>
        <v>29.314100083635193</v>
      </c>
      <c r="G252" s="324">
        <f t="shared" si="23"/>
        <v>37.18598786876035</v>
      </c>
    </row>
    <row r="253" spans="1:7">
      <c r="A253" s="324">
        <v>240</v>
      </c>
      <c r="B253" s="324">
        <f t="shared" si="18"/>
        <v>25.366099710597275</v>
      </c>
      <c r="C253" s="324">
        <f t="shared" si="19"/>
        <v>20.481331014952602</v>
      </c>
      <c r="D253" s="324">
        <f t="shared" si="20"/>
        <v>28.931274857703343</v>
      </c>
      <c r="E253" s="324">
        <f t="shared" si="21"/>
        <v>27.858814882189495</v>
      </c>
      <c r="F253" s="324">
        <f t="shared" si="22"/>
        <v>29.369673313627672</v>
      </c>
      <c r="G253" s="324">
        <f t="shared" si="23"/>
        <v>37.299943645475899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2:L139"/>
  <sheetViews>
    <sheetView workbookViewId="0">
      <selection activeCell="B23" sqref="B23"/>
    </sheetView>
  </sheetViews>
  <sheetFormatPr baseColWidth="10" defaultRowHeight="12.75"/>
  <cols>
    <col min="1" max="1" width="12.5703125" style="230" customWidth="1"/>
    <col min="2" max="2" width="23.85546875" style="230" bestFit="1" customWidth="1"/>
    <col min="3" max="3" width="6" style="230" bestFit="1" customWidth="1"/>
    <col min="4" max="4" width="8.5703125" style="230" bestFit="1" customWidth="1"/>
    <col min="5" max="5" width="6" style="230" bestFit="1" customWidth="1"/>
    <col min="6" max="6" width="6.5703125" style="230" bestFit="1" customWidth="1"/>
    <col min="7" max="7" width="6" style="230" bestFit="1" customWidth="1"/>
    <col min="8" max="8" width="6.5703125" style="230" bestFit="1" customWidth="1"/>
    <col min="9" max="9" width="6" style="230" bestFit="1" customWidth="1"/>
    <col min="10" max="10" width="6.140625" style="230" customWidth="1"/>
    <col min="11" max="11" width="6.28515625" style="230" customWidth="1"/>
    <col min="12" max="12" width="6.42578125" style="230" customWidth="1"/>
    <col min="13" max="16384" width="11.42578125" style="230"/>
  </cols>
  <sheetData>
    <row r="2" spans="1:12">
      <c r="A2" s="231" t="s">
        <v>592</v>
      </c>
    </row>
    <row r="3" spans="1:12">
      <c r="A3" s="231" t="s">
        <v>635</v>
      </c>
    </row>
    <row r="4" spans="1:12">
      <c r="A4" s="229" t="s">
        <v>593</v>
      </c>
    </row>
    <row r="5" spans="1:12">
      <c r="B5" s="229" t="s">
        <v>584</v>
      </c>
      <c r="C5" s="238">
        <v>0</v>
      </c>
      <c r="D5" s="239"/>
      <c r="E5" s="235" t="s">
        <v>585</v>
      </c>
      <c r="F5" s="239"/>
      <c r="G5" s="235" t="s">
        <v>586</v>
      </c>
      <c r="H5" s="239"/>
      <c r="I5" s="235" t="s">
        <v>587</v>
      </c>
      <c r="J5" s="239"/>
      <c r="K5" s="235" t="s">
        <v>588</v>
      </c>
      <c r="L5" s="239"/>
    </row>
    <row r="6" spans="1:12">
      <c r="A6" s="229" t="s">
        <v>594</v>
      </c>
      <c r="B6" s="229" t="s">
        <v>595</v>
      </c>
      <c r="C6" s="236">
        <v>1</v>
      </c>
      <c r="D6" s="240" t="s">
        <v>590</v>
      </c>
      <c r="E6" s="236">
        <v>0.68</v>
      </c>
      <c r="F6" s="240"/>
      <c r="G6" s="236">
        <v>0.35</v>
      </c>
      <c r="H6" s="240"/>
      <c r="I6" s="236">
        <v>0.12</v>
      </c>
      <c r="J6" s="240"/>
      <c r="K6" s="236">
        <v>0.01</v>
      </c>
      <c r="L6" s="240"/>
    </row>
    <row r="7" spans="1:12">
      <c r="D7" s="241"/>
      <c r="F7" s="241"/>
      <c r="H7" s="241"/>
      <c r="J7" s="241"/>
      <c r="L7" s="241"/>
    </row>
    <row r="8" spans="1:12">
      <c r="A8" s="242" t="s">
        <v>589</v>
      </c>
      <c r="B8" s="242" t="s">
        <v>596</v>
      </c>
      <c r="C8" s="243">
        <v>11.71</v>
      </c>
      <c r="D8" s="244">
        <v>3.2</v>
      </c>
      <c r="E8" s="243">
        <v>12.28</v>
      </c>
      <c r="F8" s="244">
        <v>3.12</v>
      </c>
      <c r="G8" s="243">
        <v>11.59</v>
      </c>
      <c r="H8" s="244">
        <v>2.85</v>
      </c>
      <c r="I8" s="243">
        <v>13.05</v>
      </c>
      <c r="J8" s="244">
        <v>2.91</v>
      </c>
      <c r="K8" s="242" t="s">
        <v>597</v>
      </c>
      <c r="L8" s="244"/>
    </row>
    <row r="9" spans="1:12">
      <c r="B9" s="229" t="s">
        <v>157</v>
      </c>
      <c r="C9" s="230">
        <v>100</v>
      </c>
      <c r="D9" s="241"/>
      <c r="E9" s="230">
        <v>105</v>
      </c>
      <c r="F9" s="241"/>
      <c r="G9" s="230">
        <v>99</v>
      </c>
      <c r="H9" s="241"/>
      <c r="I9" s="230">
        <v>111</v>
      </c>
      <c r="J9" s="241"/>
      <c r="K9" s="229"/>
      <c r="L9" s="241"/>
    </row>
    <row r="10" spans="1:12">
      <c r="A10" s="229" t="s">
        <v>598</v>
      </c>
      <c r="B10" s="229" t="s">
        <v>378</v>
      </c>
      <c r="D10" s="241"/>
      <c r="E10" s="230">
        <v>0</v>
      </c>
      <c r="F10" s="241"/>
      <c r="G10" s="230">
        <v>0</v>
      </c>
      <c r="H10" s="241"/>
      <c r="I10" s="230">
        <v>0</v>
      </c>
      <c r="J10" s="241"/>
      <c r="K10" s="229"/>
      <c r="L10" s="241"/>
    </row>
    <row r="11" spans="1:12">
      <c r="A11" s="229" t="s">
        <v>599</v>
      </c>
      <c r="B11" s="229" t="s">
        <v>600</v>
      </c>
      <c r="C11" s="230">
        <v>0.51</v>
      </c>
      <c r="D11" s="241">
        <v>0.28000000000000003</v>
      </c>
      <c r="E11" s="230">
        <v>0.6</v>
      </c>
      <c r="F11" s="241">
        <v>0.37</v>
      </c>
      <c r="G11" s="230">
        <v>0.46</v>
      </c>
      <c r="H11" s="241">
        <v>0.28999999999999998</v>
      </c>
      <c r="I11" s="230">
        <v>0.34</v>
      </c>
      <c r="J11" s="241">
        <v>0.15</v>
      </c>
      <c r="K11" s="229" t="s">
        <v>597</v>
      </c>
      <c r="L11" s="241"/>
    </row>
    <row r="12" spans="1:12">
      <c r="A12" s="229" t="s">
        <v>601</v>
      </c>
      <c r="B12" s="229" t="s">
        <v>157</v>
      </c>
      <c r="C12" s="230">
        <v>100</v>
      </c>
      <c r="D12" s="241"/>
      <c r="E12" s="230">
        <v>120</v>
      </c>
      <c r="F12" s="241"/>
      <c r="G12" s="230">
        <v>90</v>
      </c>
      <c r="H12" s="241"/>
      <c r="I12" s="230">
        <v>67</v>
      </c>
      <c r="J12" s="241"/>
      <c r="K12" s="229"/>
      <c r="L12" s="241"/>
    </row>
    <row r="13" spans="1:12">
      <c r="B13" s="229" t="s">
        <v>378</v>
      </c>
      <c r="D13" s="241"/>
      <c r="E13" s="230">
        <v>0</v>
      </c>
      <c r="F13" s="241"/>
      <c r="G13" s="230">
        <v>0</v>
      </c>
      <c r="H13" s="241"/>
      <c r="I13" s="245" t="s">
        <v>602</v>
      </c>
      <c r="J13" s="241"/>
      <c r="K13" s="229"/>
      <c r="L13" s="241"/>
    </row>
    <row r="14" spans="1:12">
      <c r="B14" s="229" t="s">
        <v>603</v>
      </c>
      <c r="C14" s="230">
        <v>0.69</v>
      </c>
      <c r="D14" s="241">
        <v>0.28999999999999998</v>
      </c>
      <c r="E14" s="230">
        <v>0.84</v>
      </c>
      <c r="F14" s="241">
        <v>0.34</v>
      </c>
      <c r="G14" s="230">
        <v>0.6</v>
      </c>
      <c r="H14" s="241">
        <v>0.34</v>
      </c>
      <c r="I14" s="230">
        <v>0.3</v>
      </c>
      <c r="J14" s="241">
        <v>0.11</v>
      </c>
      <c r="K14" s="229" t="s">
        <v>597</v>
      </c>
      <c r="L14" s="241"/>
    </row>
    <row r="15" spans="1:12">
      <c r="B15" s="229" t="s">
        <v>157</v>
      </c>
      <c r="C15" s="230">
        <v>100</v>
      </c>
      <c r="D15" s="241"/>
      <c r="E15" s="230">
        <v>125</v>
      </c>
      <c r="F15" s="241"/>
      <c r="G15" s="230">
        <v>87</v>
      </c>
      <c r="H15" s="241"/>
      <c r="I15" s="230">
        <v>43</v>
      </c>
      <c r="J15" s="241"/>
      <c r="K15" s="229"/>
      <c r="L15" s="241"/>
    </row>
    <row r="16" spans="1:12">
      <c r="B16" s="229" t="s">
        <v>378</v>
      </c>
      <c r="D16" s="241"/>
      <c r="E16" s="229" t="s">
        <v>604</v>
      </c>
      <c r="F16" s="241"/>
      <c r="G16" s="230">
        <v>0</v>
      </c>
      <c r="H16" s="241"/>
      <c r="I16" s="245" t="s">
        <v>605</v>
      </c>
      <c r="J16" s="241"/>
      <c r="K16" s="229"/>
      <c r="L16" s="241"/>
    </row>
    <row r="17" spans="1:12">
      <c r="B17" s="229" t="s">
        <v>606</v>
      </c>
      <c r="C17" s="230">
        <v>0.97</v>
      </c>
      <c r="D17" s="241">
        <v>0.46</v>
      </c>
      <c r="E17" s="230">
        <v>1.22</v>
      </c>
      <c r="F17" s="241">
        <v>0.66</v>
      </c>
      <c r="G17" s="230">
        <v>0.99</v>
      </c>
      <c r="H17" s="241">
        <v>0.48</v>
      </c>
      <c r="I17" s="230">
        <v>0.72</v>
      </c>
      <c r="J17" s="241">
        <v>0.31</v>
      </c>
      <c r="K17" s="229" t="s">
        <v>597</v>
      </c>
      <c r="L17" s="241"/>
    </row>
    <row r="18" spans="1:12">
      <c r="B18" s="229" t="s">
        <v>157</v>
      </c>
      <c r="C18" s="230">
        <v>100</v>
      </c>
      <c r="D18" s="241"/>
      <c r="E18" s="230">
        <v>127</v>
      </c>
      <c r="F18" s="241"/>
      <c r="G18" s="230">
        <v>102</v>
      </c>
      <c r="H18" s="241"/>
      <c r="I18" s="230">
        <v>74</v>
      </c>
      <c r="J18" s="241"/>
      <c r="K18" s="229"/>
      <c r="L18" s="241"/>
    </row>
    <row r="19" spans="1:12">
      <c r="B19" s="229" t="s">
        <v>378</v>
      </c>
      <c r="D19" s="241"/>
      <c r="E19" s="230">
        <v>0</v>
      </c>
      <c r="F19" s="241"/>
      <c r="G19" s="230">
        <v>0</v>
      </c>
      <c r="H19" s="241"/>
      <c r="I19" s="229" t="s">
        <v>604</v>
      </c>
      <c r="J19" s="241"/>
      <c r="K19" s="229"/>
      <c r="L19" s="241"/>
    </row>
    <row r="20" spans="1:12">
      <c r="B20" s="229" t="s">
        <v>607</v>
      </c>
      <c r="C20" s="230">
        <v>2.17</v>
      </c>
      <c r="D20" s="241">
        <v>0.92</v>
      </c>
      <c r="E20" s="230">
        <v>2.66</v>
      </c>
      <c r="F20" s="241">
        <v>1.35</v>
      </c>
      <c r="G20" s="230">
        <v>2.0499999999999998</v>
      </c>
      <c r="H20" s="241">
        <v>0.99</v>
      </c>
      <c r="I20" s="230">
        <v>1.36</v>
      </c>
      <c r="J20" s="241">
        <v>0.54</v>
      </c>
      <c r="K20" s="229" t="s">
        <v>597</v>
      </c>
      <c r="L20" s="241"/>
    </row>
    <row r="21" spans="1:12">
      <c r="B21" s="229" t="s">
        <v>157</v>
      </c>
      <c r="C21" s="230">
        <v>100</v>
      </c>
      <c r="D21" s="241"/>
      <c r="E21" s="230">
        <v>123</v>
      </c>
      <c r="F21" s="241"/>
      <c r="G21" s="230">
        <v>94</v>
      </c>
      <c r="H21" s="241"/>
      <c r="I21" s="230">
        <v>62</v>
      </c>
      <c r="J21" s="241"/>
      <c r="K21" s="229"/>
      <c r="L21" s="241"/>
    </row>
    <row r="22" spans="1:12">
      <c r="B22" s="229" t="s">
        <v>378</v>
      </c>
      <c r="D22" s="241"/>
      <c r="E22" s="230">
        <v>0</v>
      </c>
      <c r="F22" s="241"/>
      <c r="G22" s="230">
        <v>0</v>
      </c>
      <c r="H22" s="241"/>
      <c r="I22" s="245" t="s">
        <v>605</v>
      </c>
      <c r="J22" s="241"/>
      <c r="K22" s="229"/>
      <c r="L22" s="241"/>
    </row>
    <row r="23" spans="1:12">
      <c r="A23" s="246"/>
      <c r="B23" s="247" t="s">
        <v>432</v>
      </c>
      <c r="C23" s="246">
        <v>29</v>
      </c>
      <c r="D23" s="248"/>
      <c r="E23" s="246">
        <v>34</v>
      </c>
      <c r="F23" s="248"/>
      <c r="G23" s="246">
        <v>33</v>
      </c>
      <c r="H23" s="248"/>
      <c r="I23" s="246">
        <v>32</v>
      </c>
      <c r="J23" s="248"/>
      <c r="K23" s="247"/>
      <c r="L23" s="248"/>
    </row>
    <row r="24" spans="1:12">
      <c r="A24" s="242" t="s">
        <v>608</v>
      </c>
      <c r="B24" s="242" t="s">
        <v>596</v>
      </c>
      <c r="C24" s="243">
        <v>43.71</v>
      </c>
      <c r="D24" s="244">
        <v>13.06</v>
      </c>
      <c r="E24" s="242" t="s">
        <v>92</v>
      </c>
      <c r="F24" s="244"/>
      <c r="G24" s="243">
        <v>45.82</v>
      </c>
      <c r="H24" s="244">
        <v>11.02</v>
      </c>
      <c r="I24" s="243">
        <v>48.96</v>
      </c>
      <c r="J24" s="244">
        <v>8.41</v>
      </c>
      <c r="K24" s="242" t="s">
        <v>597</v>
      </c>
      <c r="L24" s="244"/>
    </row>
    <row r="25" spans="1:12">
      <c r="B25" s="229" t="s">
        <v>157</v>
      </c>
      <c r="C25" s="230">
        <v>100</v>
      </c>
      <c r="D25" s="241"/>
      <c r="E25" s="229" t="s">
        <v>92</v>
      </c>
      <c r="F25" s="241"/>
      <c r="G25" s="230">
        <v>105</v>
      </c>
      <c r="H25" s="241"/>
      <c r="I25" s="230">
        <v>112</v>
      </c>
      <c r="J25" s="241"/>
      <c r="K25" s="229"/>
      <c r="L25" s="241"/>
    </row>
    <row r="26" spans="1:12">
      <c r="A26" s="229" t="s">
        <v>609</v>
      </c>
      <c r="B26" s="229" t="s">
        <v>378</v>
      </c>
      <c r="D26" s="241"/>
      <c r="F26" s="241"/>
      <c r="G26" s="230">
        <v>0</v>
      </c>
      <c r="H26" s="241"/>
      <c r="I26" s="230">
        <v>0</v>
      </c>
      <c r="J26" s="241"/>
      <c r="K26" s="229"/>
      <c r="L26" s="241"/>
    </row>
    <row r="27" spans="1:12">
      <c r="A27" s="229" t="s">
        <v>610</v>
      </c>
      <c r="B27" s="229" t="s">
        <v>611</v>
      </c>
      <c r="C27" s="230">
        <v>5.88</v>
      </c>
      <c r="D27" s="241">
        <v>2.48</v>
      </c>
      <c r="E27" s="229" t="s">
        <v>92</v>
      </c>
      <c r="F27" s="241"/>
      <c r="G27" s="230">
        <v>9.75</v>
      </c>
      <c r="H27" s="241">
        <v>7.38</v>
      </c>
      <c r="I27" s="230">
        <v>12.39</v>
      </c>
      <c r="J27" s="241">
        <v>3.25</v>
      </c>
      <c r="K27" s="229"/>
      <c r="L27" s="241"/>
    </row>
    <row r="28" spans="1:12">
      <c r="A28" s="229" t="s">
        <v>612</v>
      </c>
      <c r="B28" s="229" t="s">
        <v>157</v>
      </c>
      <c r="C28" s="230">
        <v>100</v>
      </c>
      <c r="D28" s="241"/>
      <c r="E28" s="229" t="s">
        <v>92</v>
      </c>
      <c r="F28" s="241"/>
      <c r="G28" s="230">
        <v>166</v>
      </c>
      <c r="H28" s="241"/>
      <c r="I28" s="230">
        <v>211</v>
      </c>
      <c r="J28" s="241"/>
      <c r="K28" s="229"/>
      <c r="L28" s="241"/>
    </row>
    <row r="29" spans="1:12">
      <c r="B29" s="229" t="s">
        <v>378</v>
      </c>
      <c r="D29" s="241"/>
      <c r="F29" s="241"/>
      <c r="G29" s="230">
        <v>0</v>
      </c>
      <c r="H29" s="241"/>
      <c r="I29" s="245" t="s">
        <v>605</v>
      </c>
      <c r="J29" s="241"/>
      <c r="K29" s="229"/>
      <c r="L29" s="241"/>
    </row>
    <row r="30" spans="1:12">
      <c r="B30" s="229" t="s">
        <v>600</v>
      </c>
      <c r="C30" s="230">
        <v>5.09</v>
      </c>
      <c r="D30" s="241">
        <v>2.1800000000000002</v>
      </c>
      <c r="E30" s="229" t="s">
        <v>92</v>
      </c>
      <c r="F30" s="241"/>
      <c r="G30" s="230">
        <v>4.53</v>
      </c>
      <c r="H30" s="241">
        <v>2.2999999999999998</v>
      </c>
      <c r="I30" s="230">
        <v>3.04</v>
      </c>
      <c r="J30" s="241">
        <v>1.05</v>
      </c>
      <c r="K30" s="229" t="s">
        <v>597</v>
      </c>
      <c r="L30" s="241"/>
    </row>
    <row r="31" spans="1:12">
      <c r="B31" s="229" t="s">
        <v>157</v>
      </c>
      <c r="C31" s="230">
        <v>100</v>
      </c>
      <c r="D31" s="241"/>
      <c r="E31" s="229" t="s">
        <v>92</v>
      </c>
      <c r="F31" s="241"/>
      <c r="G31" s="230">
        <v>89</v>
      </c>
      <c r="H31" s="241"/>
      <c r="I31" s="230">
        <v>60</v>
      </c>
      <c r="J31" s="241"/>
      <c r="K31" s="229"/>
      <c r="L31" s="241"/>
    </row>
    <row r="32" spans="1:12">
      <c r="B32" s="229" t="s">
        <v>378</v>
      </c>
      <c r="D32" s="241"/>
      <c r="F32" s="241"/>
      <c r="G32" s="230">
        <v>0</v>
      </c>
      <c r="H32" s="241"/>
      <c r="I32" s="245" t="s">
        <v>602</v>
      </c>
      <c r="J32" s="241"/>
      <c r="K32" s="229"/>
      <c r="L32" s="241"/>
    </row>
    <row r="33" spans="1:12">
      <c r="B33" s="229" t="s">
        <v>603</v>
      </c>
      <c r="C33" s="230">
        <v>4.47</v>
      </c>
      <c r="D33" s="241">
        <v>1.82</v>
      </c>
      <c r="E33" s="229" t="s">
        <v>92</v>
      </c>
      <c r="F33" s="241"/>
      <c r="G33" s="230">
        <v>3.86</v>
      </c>
      <c r="H33" s="241">
        <v>2.15</v>
      </c>
      <c r="I33" s="230">
        <v>1.96</v>
      </c>
      <c r="J33" s="241">
        <v>0.6</v>
      </c>
      <c r="K33" s="229" t="s">
        <v>597</v>
      </c>
      <c r="L33" s="241"/>
    </row>
    <row r="34" spans="1:12">
      <c r="B34" s="229" t="s">
        <v>157</v>
      </c>
      <c r="C34" s="230">
        <v>100</v>
      </c>
      <c r="D34" s="241"/>
      <c r="E34" s="229" t="s">
        <v>92</v>
      </c>
      <c r="F34" s="241"/>
      <c r="G34" s="230">
        <v>86</v>
      </c>
      <c r="H34" s="241"/>
      <c r="I34" s="230">
        <v>44</v>
      </c>
      <c r="J34" s="241"/>
      <c r="K34" s="229"/>
      <c r="L34" s="241"/>
    </row>
    <row r="35" spans="1:12">
      <c r="B35" s="229" t="s">
        <v>378</v>
      </c>
      <c r="D35" s="241"/>
      <c r="E35" s="229"/>
      <c r="F35" s="241"/>
      <c r="G35" s="230">
        <v>0</v>
      </c>
      <c r="H35" s="241"/>
      <c r="I35" s="245" t="s">
        <v>605</v>
      </c>
      <c r="J35" s="241"/>
      <c r="K35" s="229"/>
      <c r="L35" s="241"/>
    </row>
    <row r="36" spans="1:12">
      <c r="B36" s="229" t="s">
        <v>606</v>
      </c>
      <c r="C36" s="230">
        <v>2.62</v>
      </c>
      <c r="D36" s="241">
        <v>1.49</v>
      </c>
      <c r="E36" s="229" t="s">
        <v>92</v>
      </c>
      <c r="F36" s="241"/>
      <c r="G36" s="230">
        <v>2.48</v>
      </c>
      <c r="H36" s="241">
        <v>1.73</v>
      </c>
      <c r="I36" s="230">
        <v>1.2</v>
      </c>
      <c r="J36" s="241">
        <v>0.61</v>
      </c>
      <c r="K36" s="229" t="s">
        <v>597</v>
      </c>
      <c r="L36" s="241"/>
    </row>
    <row r="37" spans="1:12">
      <c r="B37" s="229" t="s">
        <v>157</v>
      </c>
      <c r="C37" s="230">
        <v>100</v>
      </c>
      <c r="D37" s="241"/>
      <c r="E37" s="229" t="s">
        <v>92</v>
      </c>
      <c r="F37" s="241"/>
      <c r="G37" s="230">
        <v>95</v>
      </c>
      <c r="H37" s="241"/>
      <c r="I37" s="230">
        <v>46</v>
      </c>
      <c r="J37" s="241"/>
      <c r="K37" s="229"/>
      <c r="L37" s="241"/>
    </row>
    <row r="38" spans="1:12">
      <c r="B38" s="229" t="s">
        <v>378</v>
      </c>
      <c r="D38" s="241"/>
      <c r="F38" s="241"/>
      <c r="G38" s="230">
        <v>0</v>
      </c>
      <c r="H38" s="241"/>
      <c r="I38" s="245" t="s">
        <v>602</v>
      </c>
      <c r="J38" s="241"/>
      <c r="K38" s="229"/>
      <c r="L38" s="241"/>
    </row>
    <row r="39" spans="1:12">
      <c r="B39" s="229" t="s">
        <v>607</v>
      </c>
      <c r="C39" s="230">
        <v>12.18</v>
      </c>
      <c r="D39" s="241">
        <v>5.98</v>
      </c>
      <c r="E39" s="229" t="s">
        <v>92</v>
      </c>
      <c r="F39" s="241"/>
      <c r="G39" s="230">
        <v>10.87</v>
      </c>
      <c r="H39" s="241">
        <v>5.38</v>
      </c>
      <c r="I39" s="230">
        <v>6.2</v>
      </c>
      <c r="J39" s="241">
        <v>1.95</v>
      </c>
      <c r="K39" s="229" t="s">
        <v>597</v>
      </c>
      <c r="L39" s="241"/>
    </row>
    <row r="40" spans="1:12">
      <c r="B40" s="229" t="s">
        <v>157</v>
      </c>
      <c r="C40" s="230">
        <v>100</v>
      </c>
      <c r="D40" s="241"/>
      <c r="E40" s="229" t="s">
        <v>92</v>
      </c>
      <c r="F40" s="241"/>
      <c r="G40" s="230">
        <v>89</v>
      </c>
      <c r="H40" s="241"/>
      <c r="I40" s="230">
        <v>51</v>
      </c>
      <c r="J40" s="241"/>
      <c r="K40" s="229"/>
      <c r="L40" s="241"/>
    </row>
    <row r="41" spans="1:12">
      <c r="B41" s="229" t="s">
        <v>378</v>
      </c>
      <c r="D41" s="241"/>
      <c r="F41" s="241"/>
      <c r="G41" s="230">
        <v>0</v>
      </c>
      <c r="H41" s="241"/>
      <c r="I41" s="245" t="s">
        <v>602</v>
      </c>
      <c r="J41" s="241"/>
      <c r="K41" s="229"/>
      <c r="L41" s="241"/>
    </row>
    <row r="42" spans="1:12">
      <c r="A42" s="246"/>
      <c r="B42" s="247" t="s">
        <v>432</v>
      </c>
      <c r="C42" s="246">
        <v>17</v>
      </c>
      <c r="D42" s="248"/>
      <c r="E42" s="246"/>
      <c r="F42" s="248"/>
      <c r="G42" s="246">
        <v>14</v>
      </c>
      <c r="H42" s="248"/>
      <c r="I42" s="246">
        <v>14</v>
      </c>
      <c r="J42" s="248"/>
      <c r="K42" s="247"/>
      <c r="L42" s="248"/>
    </row>
    <row r="43" spans="1:12">
      <c r="A43" s="242" t="s">
        <v>336</v>
      </c>
      <c r="B43" s="242" t="s">
        <v>596</v>
      </c>
      <c r="C43" s="243">
        <v>22.19</v>
      </c>
      <c r="D43" s="244">
        <v>3.46</v>
      </c>
      <c r="E43" s="242">
        <v>20.78</v>
      </c>
      <c r="F43" s="244">
        <v>4.38</v>
      </c>
      <c r="G43" s="243">
        <v>20.54</v>
      </c>
      <c r="H43" s="243">
        <v>3.09</v>
      </c>
      <c r="I43" s="243">
        <v>22.75</v>
      </c>
      <c r="J43" s="243">
        <v>0.64</v>
      </c>
      <c r="K43" s="242">
        <v>22.21</v>
      </c>
      <c r="L43" s="243">
        <v>3.32</v>
      </c>
    </row>
    <row r="44" spans="1:12">
      <c r="B44" s="229" t="s">
        <v>157</v>
      </c>
      <c r="C44" s="230">
        <v>100</v>
      </c>
      <c r="D44" s="241"/>
      <c r="E44" s="229">
        <v>94</v>
      </c>
      <c r="F44" s="241"/>
      <c r="G44" s="230">
        <v>93</v>
      </c>
      <c r="I44" s="230">
        <v>103</v>
      </c>
      <c r="K44" s="229">
        <v>100</v>
      </c>
    </row>
    <row r="45" spans="1:12">
      <c r="A45" s="229" t="s">
        <v>609</v>
      </c>
      <c r="B45" s="229" t="s">
        <v>378</v>
      </c>
      <c r="D45" s="241"/>
      <c r="E45" s="230">
        <v>0</v>
      </c>
      <c r="F45" s="241"/>
      <c r="G45" s="229" t="s">
        <v>604</v>
      </c>
      <c r="I45" s="230">
        <v>0</v>
      </c>
      <c r="K45" s="229">
        <v>0</v>
      </c>
    </row>
    <row r="46" spans="1:12">
      <c r="A46" s="229" t="s">
        <v>610</v>
      </c>
      <c r="B46" s="229" t="s">
        <v>611</v>
      </c>
      <c r="C46" s="230">
        <v>4.0599999999999996</v>
      </c>
      <c r="D46" s="241">
        <v>1.6</v>
      </c>
      <c r="E46" s="229">
        <v>4.33</v>
      </c>
      <c r="F46" s="241">
        <v>1.1100000000000001</v>
      </c>
      <c r="G46" s="230">
        <v>4.8499999999999996</v>
      </c>
      <c r="H46" s="230">
        <v>1.08</v>
      </c>
      <c r="I46" s="230">
        <v>5.45</v>
      </c>
      <c r="J46" s="230">
        <v>1.48</v>
      </c>
      <c r="K46" s="229">
        <v>4.72</v>
      </c>
      <c r="L46" s="230">
        <v>1.27</v>
      </c>
    </row>
    <row r="47" spans="1:12">
      <c r="A47" s="229" t="s">
        <v>612</v>
      </c>
      <c r="B47" s="229" t="s">
        <v>157</v>
      </c>
      <c r="C47" s="230">
        <v>100</v>
      </c>
      <c r="D47" s="241"/>
      <c r="E47" s="229">
        <v>107</v>
      </c>
      <c r="F47" s="241"/>
      <c r="G47" s="230">
        <v>119</v>
      </c>
      <c r="I47" s="230">
        <v>134</v>
      </c>
      <c r="K47" s="229">
        <v>116</v>
      </c>
    </row>
    <row r="48" spans="1:12">
      <c r="A48" s="237"/>
      <c r="B48" s="229" t="s">
        <v>378</v>
      </c>
      <c r="D48" s="241"/>
      <c r="E48" s="230">
        <v>0</v>
      </c>
      <c r="F48" s="241"/>
      <c r="G48" s="229" t="s">
        <v>604</v>
      </c>
      <c r="H48" s="229"/>
      <c r="I48" s="229" t="s">
        <v>605</v>
      </c>
      <c r="K48" s="229">
        <v>0</v>
      </c>
    </row>
    <row r="49" spans="1:12">
      <c r="A49" s="249" t="s">
        <v>613</v>
      </c>
      <c r="B49" s="229" t="s">
        <v>600</v>
      </c>
      <c r="C49" s="230">
        <v>0.88</v>
      </c>
      <c r="D49" s="241">
        <v>0.36</v>
      </c>
      <c r="E49" s="229">
        <v>0.75</v>
      </c>
      <c r="F49" s="241">
        <v>0.34</v>
      </c>
      <c r="G49" s="230">
        <v>0.66</v>
      </c>
      <c r="H49" s="230">
        <v>0.27</v>
      </c>
      <c r="I49" s="230">
        <v>0.77</v>
      </c>
      <c r="J49" s="230">
        <v>0.35</v>
      </c>
      <c r="K49" s="229">
        <v>0.47</v>
      </c>
      <c r="L49" s="230">
        <v>0.19</v>
      </c>
    </row>
    <row r="50" spans="1:12">
      <c r="A50" s="249" t="s">
        <v>614</v>
      </c>
      <c r="B50" s="229" t="s">
        <v>157</v>
      </c>
      <c r="C50" s="230">
        <v>100</v>
      </c>
      <c r="D50" s="241"/>
      <c r="E50" s="229">
        <v>85</v>
      </c>
      <c r="F50" s="241"/>
      <c r="G50" s="230">
        <v>75</v>
      </c>
      <c r="I50" s="230">
        <v>88</v>
      </c>
      <c r="K50" s="229">
        <v>53</v>
      </c>
    </row>
    <row r="51" spans="1:12">
      <c r="A51" s="249" t="s">
        <v>615</v>
      </c>
      <c r="B51" s="229" t="s">
        <v>378</v>
      </c>
      <c r="D51" s="241"/>
      <c r="E51" s="230">
        <v>0</v>
      </c>
      <c r="F51" s="241"/>
      <c r="G51" s="245" t="s">
        <v>602</v>
      </c>
      <c r="H51" s="234"/>
      <c r="I51" s="234" t="s">
        <v>616</v>
      </c>
      <c r="K51" s="229" t="s">
        <v>605</v>
      </c>
    </row>
    <row r="52" spans="1:12">
      <c r="B52" s="229" t="s">
        <v>603</v>
      </c>
      <c r="C52" s="230">
        <v>1.24</v>
      </c>
      <c r="D52" s="241">
        <v>0.39</v>
      </c>
      <c r="E52" s="229">
        <v>1.1399999999999999</v>
      </c>
      <c r="F52" s="241">
        <v>0.39</v>
      </c>
      <c r="G52" s="230">
        <v>1.08</v>
      </c>
      <c r="H52" s="230">
        <v>0.43</v>
      </c>
      <c r="I52" s="230">
        <v>0.7</v>
      </c>
      <c r="J52" s="230">
        <v>0.3</v>
      </c>
      <c r="K52" s="229">
        <v>0.37</v>
      </c>
      <c r="L52" s="230">
        <v>0.19</v>
      </c>
    </row>
    <row r="53" spans="1:12">
      <c r="B53" s="229" t="s">
        <v>157</v>
      </c>
      <c r="C53" s="230">
        <v>100</v>
      </c>
      <c r="D53" s="241"/>
      <c r="E53" s="229">
        <v>92</v>
      </c>
      <c r="F53" s="241"/>
      <c r="G53" s="230">
        <v>87</v>
      </c>
      <c r="I53" s="230">
        <v>56</v>
      </c>
      <c r="K53" s="229">
        <v>30</v>
      </c>
    </row>
    <row r="54" spans="1:12">
      <c r="B54" s="229" t="s">
        <v>378</v>
      </c>
      <c r="D54" s="241"/>
      <c r="E54" s="229">
        <v>0</v>
      </c>
      <c r="F54" s="241"/>
      <c r="G54" s="230">
        <v>0</v>
      </c>
      <c r="H54" s="229"/>
      <c r="I54" s="229" t="s">
        <v>605</v>
      </c>
      <c r="K54" s="229" t="s">
        <v>605</v>
      </c>
    </row>
    <row r="55" spans="1:12">
      <c r="B55" s="229" t="s">
        <v>606</v>
      </c>
      <c r="C55" s="230">
        <v>1.29</v>
      </c>
      <c r="D55" s="241">
        <v>4.76</v>
      </c>
      <c r="E55" s="229">
        <v>1.22</v>
      </c>
      <c r="F55" s="241">
        <v>0.59</v>
      </c>
      <c r="G55" s="230">
        <v>0.95</v>
      </c>
      <c r="H55" s="230">
        <v>0.42</v>
      </c>
      <c r="I55" s="230">
        <v>0.87</v>
      </c>
      <c r="J55" s="230">
        <v>0.36</v>
      </c>
      <c r="K55" s="229">
        <v>0.67</v>
      </c>
      <c r="L55" s="230">
        <v>0.22</v>
      </c>
    </row>
    <row r="56" spans="1:12">
      <c r="B56" s="229" t="s">
        <v>157</v>
      </c>
      <c r="C56" s="230">
        <v>100</v>
      </c>
      <c r="D56" s="241"/>
      <c r="E56" s="229">
        <v>95</v>
      </c>
      <c r="F56" s="241"/>
      <c r="G56" s="230">
        <v>74</v>
      </c>
      <c r="I56" s="230">
        <v>67</v>
      </c>
      <c r="K56" s="229">
        <v>52</v>
      </c>
    </row>
    <row r="57" spans="1:12">
      <c r="B57" s="229" t="s">
        <v>378</v>
      </c>
      <c r="D57" s="241"/>
      <c r="E57" s="230">
        <v>0</v>
      </c>
      <c r="F57" s="241"/>
      <c r="G57" s="245" t="s">
        <v>602</v>
      </c>
      <c r="H57" s="229"/>
      <c r="I57" s="229" t="s">
        <v>605</v>
      </c>
      <c r="K57" s="229" t="s">
        <v>605</v>
      </c>
    </row>
    <row r="58" spans="1:12">
      <c r="B58" s="229" t="s">
        <v>607</v>
      </c>
      <c r="C58" s="230">
        <v>3.41</v>
      </c>
      <c r="D58" s="241">
        <v>1.05</v>
      </c>
      <c r="E58" s="229">
        <v>3.11</v>
      </c>
      <c r="F58" s="241">
        <v>1.1200000000000001</v>
      </c>
      <c r="G58" s="230">
        <v>2.69</v>
      </c>
      <c r="H58" s="230">
        <v>1</v>
      </c>
      <c r="I58" s="230">
        <v>2.34</v>
      </c>
      <c r="J58" s="230">
        <v>0.89</v>
      </c>
      <c r="K58" s="229">
        <v>1.51</v>
      </c>
      <c r="L58" s="230">
        <v>1.53</v>
      </c>
    </row>
    <row r="59" spans="1:12">
      <c r="B59" s="229" t="s">
        <v>157</v>
      </c>
      <c r="C59" s="230">
        <v>100</v>
      </c>
      <c r="D59" s="241"/>
      <c r="E59" s="229">
        <v>92</v>
      </c>
      <c r="F59" s="241"/>
      <c r="G59" s="230">
        <v>79</v>
      </c>
      <c r="I59" s="230">
        <v>69</v>
      </c>
      <c r="K59" s="229">
        <v>45</v>
      </c>
    </row>
    <row r="60" spans="1:12">
      <c r="B60" s="229" t="s">
        <v>378</v>
      </c>
      <c r="D60" s="241"/>
      <c r="E60" s="230">
        <v>0</v>
      </c>
      <c r="F60" s="241"/>
      <c r="G60" s="245" t="s">
        <v>605</v>
      </c>
      <c r="H60" s="229"/>
      <c r="I60" s="229" t="s">
        <v>605</v>
      </c>
      <c r="K60" s="229" t="s">
        <v>605</v>
      </c>
    </row>
    <row r="61" spans="1:12">
      <c r="A61" s="246"/>
      <c r="B61" s="247" t="s">
        <v>432</v>
      </c>
      <c r="C61" s="246">
        <v>31</v>
      </c>
      <c r="D61" s="248"/>
      <c r="E61" s="246">
        <v>36</v>
      </c>
      <c r="F61" s="248"/>
      <c r="G61" s="246">
        <v>29</v>
      </c>
      <c r="H61" s="246"/>
      <c r="I61" s="246">
        <v>39</v>
      </c>
      <c r="J61" s="246"/>
      <c r="K61" s="247">
        <v>29</v>
      </c>
      <c r="L61" s="246"/>
    </row>
    <row r="62" spans="1:12">
      <c r="A62" s="242" t="s">
        <v>617</v>
      </c>
      <c r="B62" s="242" t="s">
        <v>596</v>
      </c>
      <c r="C62" s="243">
        <v>50.85</v>
      </c>
      <c r="D62" s="244">
        <v>6.61</v>
      </c>
      <c r="E62" s="242">
        <v>47.16</v>
      </c>
      <c r="F62" s="244">
        <v>9.6300000000000008</v>
      </c>
      <c r="G62" s="243">
        <v>51.68</v>
      </c>
      <c r="H62" s="243">
        <v>11.68</v>
      </c>
      <c r="I62" s="243">
        <v>51.1</v>
      </c>
      <c r="J62" s="243">
        <v>10.7</v>
      </c>
      <c r="K62" s="242">
        <v>51.39</v>
      </c>
      <c r="L62" s="243">
        <v>9.6</v>
      </c>
    </row>
    <row r="63" spans="1:12">
      <c r="B63" s="229" t="s">
        <v>157</v>
      </c>
      <c r="C63" s="230">
        <v>100</v>
      </c>
      <c r="D63" s="241"/>
      <c r="E63" s="229">
        <v>93</v>
      </c>
      <c r="F63" s="241"/>
      <c r="G63" s="230">
        <v>102</v>
      </c>
      <c r="I63" s="230">
        <v>100</v>
      </c>
      <c r="K63" s="229">
        <v>101</v>
      </c>
    </row>
    <row r="64" spans="1:12">
      <c r="A64" s="229" t="s">
        <v>609</v>
      </c>
      <c r="B64" s="229" t="s">
        <v>378</v>
      </c>
      <c r="D64" s="241"/>
      <c r="E64" s="230">
        <v>0</v>
      </c>
      <c r="F64" s="241"/>
      <c r="G64" s="229">
        <v>0</v>
      </c>
      <c r="I64" s="230">
        <v>0</v>
      </c>
      <c r="K64" s="229">
        <v>0</v>
      </c>
    </row>
    <row r="65" spans="1:12">
      <c r="A65" s="229" t="s">
        <v>610</v>
      </c>
      <c r="B65" s="229" t="s">
        <v>611</v>
      </c>
      <c r="C65" s="230">
        <v>11.48</v>
      </c>
      <c r="D65" s="241">
        <v>6.06</v>
      </c>
      <c r="E65" s="229">
        <v>10.98</v>
      </c>
      <c r="F65" s="241">
        <v>8.0399999999999991</v>
      </c>
      <c r="G65" s="230">
        <v>13.83</v>
      </c>
      <c r="H65" s="230">
        <v>9.2899999999999991</v>
      </c>
      <c r="I65" s="230">
        <v>11.77</v>
      </c>
      <c r="J65" s="230">
        <v>9.0500000000000007</v>
      </c>
      <c r="K65" s="229">
        <v>14.21</v>
      </c>
      <c r="L65" s="230">
        <v>8.94</v>
      </c>
    </row>
    <row r="66" spans="1:12">
      <c r="A66" s="229" t="s">
        <v>612</v>
      </c>
      <c r="B66" s="229" t="s">
        <v>157</v>
      </c>
      <c r="C66" s="230">
        <v>100</v>
      </c>
      <c r="D66" s="241"/>
      <c r="E66" s="229">
        <v>96</v>
      </c>
      <c r="F66" s="241"/>
      <c r="G66" s="230">
        <v>120</v>
      </c>
      <c r="I66" s="230">
        <v>103</v>
      </c>
      <c r="K66" s="229">
        <v>124</v>
      </c>
    </row>
    <row r="67" spans="1:12">
      <c r="A67" s="249"/>
      <c r="B67" s="229" t="s">
        <v>378</v>
      </c>
      <c r="D67" s="241"/>
      <c r="E67" s="230">
        <v>0</v>
      </c>
      <c r="F67" s="241"/>
      <c r="G67" s="229">
        <v>0</v>
      </c>
      <c r="H67" s="229"/>
      <c r="I67" s="229">
        <v>0</v>
      </c>
      <c r="K67" s="229">
        <v>0</v>
      </c>
    </row>
    <row r="68" spans="1:12">
      <c r="A68" s="249" t="s">
        <v>613</v>
      </c>
      <c r="B68" s="229" t="s">
        <v>600</v>
      </c>
      <c r="C68" s="230">
        <v>10.66</v>
      </c>
      <c r="D68" s="241">
        <v>6.18</v>
      </c>
      <c r="E68" s="229">
        <v>9.56</v>
      </c>
      <c r="F68" s="241">
        <v>8.27</v>
      </c>
      <c r="G68" s="230">
        <v>10.210000000000001</v>
      </c>
      <c r="H68" s="230">
        <v>6.56</v>
      </c>
      <c r="I68" s="230">
        <v>8.34</v>
      </c>
      <c r="J68" s="230">
        <v>5.59</v>
      </c>
      <c r="K68" s="229">
        <v>6.93</v>
      </c>
      <c r="L68" s="230">
        <v>3.41</v>
      </c>
    </row>
    <row r="69" spans="1:12">
      <c r="A69" s="249" t="s">
        <v>614</v>
      </c>
      <c r="B69" s="229" t="s">
        <v>157</v>
      </c>
      <c r="C69" s="230">
        <v>100</v>
      </c>
      <c r="D69" s="241"/>
      <c r="E69" s="229">
        <v>90</v>
      </c>
      <c r="F69" s="241"/>
      <c r="G69" s="230">
        <v>96</v>
      </c>
      <c r="I69" s="230">
        <v>88</v>
      </c>
      <c r="K69" s="229">
        <v>65</v>
      </c>
    </row>
    <row r="70" spans="1:12">
      <c r="A70" s="249" t="s">
        <v>618</v>
      </c>
      <c r="B70" s="229" t="s">
        <v>378</v>
      </c>
      <c r="D70" s="241"/>
      <c r="E70" s="230">
        <v>0</v>
      </c>
      <c r="F70" s="241"/>
      <c r="G70" s="250" t="s">
        <v>616</v>
      </c>
      <c r="H70" s="234"/>
      <c r="I70" s="234">
        <v>0</v>
      </c>
      <c r="K70" s="245" t="s">
        <v>602</v>
      </c>
    </row>
    <row r="71" spans="1:12">
      <c r="B71" s="229" t="s">
        <v>603</v>
      </c>
      <c r="C71" s="230">
        <v>13.3</v>
      </c>
      <c r="D71" s="241">
        <v>6.45</v>
      </c>
      <c r="E71" s="229">
        <v>12.03</v>
      </c>
      <c r="F71" s="241">
        <v>6.74</v>
      </c>
      <c r="G71" s="230">
        <v>11.89</v>
      </c>
      <c r="H71" s="230">
        <v>8.4499999999999993</v>
      </c>
      <c r="I71" s="230">
        <v>8.24</v>
      </c>
      <c r="J71" s="230">
        <v>4.76</v>
      </c>
      <c r="K71" s="229">
        <v>5.09</v>
      </c>
      <c r="L71" s="230">
        <v>2.12</v>
      </c>
    </row>
    <row r="72" spans="1:12">
      <c r="B72" s="229" t="s">
        <v>157</v>
      </c>
      <c r="C72" s="230">
        <v>100</v>
      </c>
      <c r="D72" s="241"/>
      <c r="E72" s="229">
        <v>90</v>
      </c>
      <c r="F72" s="241"/>
      <c r="G72" s="230">
        <v>89</v>
      </c>
      <c r="I72" s="230">
        <v>62</v>
      </c>
      <c r="K72" s="229">
        <v>38</v>
      </c>
    </row>
    <row r="73" spans="1:12">
      <c r="B73" s="229" t="s">
        <v>378</v>
      </c>
      <c r="D73" s="241"/>
      <c r="E73" s="229">
        <v>0</v>
      </c>
      <c r="F73" s="241"/>
      <c r="G73" s="230">
        <v>0</v>
      </c>
      <c r="H73" s="229"/>
      <c r="I73" s="229" t="s">
        <v>605</v>
      </c>
      <c r="K73" s="229" t="s">
        <v>605</v>
      </c>
    </row>
    <row r="74" spans="1:12">
      <c r="B74" s="229" t="s">
        <v>606</v>
      </c>
      <c r="C74" s="230">
        <v>2.2999999999999998</v>
      </c>
      <c r="D74" s="241">
        <v>0.92</v>
      </c>
      <c r="E74" s="229">
        <v>2.2999999999999998</v>
      </c>
      <c r="F74" s="241">
        <v>1.64</v>
      </c>
      <c r="G74" s="230">
        <v>2.15</v>
      </c>
      <c r="H74" s="230">
        <v>1.91</v>
      </c>
      <c r="I74" s="230">
        <v>1.1499999999999999</v>
      </c>
      <c r="J74" s="230">
        <v>0.88</v>
      </c>
      <c r="K74" s="229">
        <v>0.98</v>
      </c>
      <c r="L74" s="230">
        <v>9.3699999999999992</v>
      </c>
    </row>
    <row r="75" spans="1:12">
      <c r="B75" s="229" t="s">
        <v>157</v>
      </c>
      <c r="C75" s="230">
        <v>100</v>
      </c>
      <c r="D75" s="241"/>
      <c r="E75" s="229">
        <v>100</v>
      </c>
      <c r="F75" s="241"/>
      <c r="G75" s="230">
        <v>93</v>
      </c>
      <c r="I75" s="230">
        <v>50</v>
      </c>
      <c r="K75" s="229">
        <v>43</v>
      </c>
    </row>
    <row r="76" spans="1:12">
      <c r="B76" s="229" t="s">
        <v>378</v>
      </c>
      <c r="D76" s="241"/>
      <c r="E76" s="230">
        <v>0</v>
      </c>
      <c r="F76" s="241"/>
      <c r="G76" s="251" t="s">
        <v>616</v>
      </c>
      <c r="H76" s="229"/>
      <c r="I76" s="229" t="s">
        <v>605</v>
      </c>
      <c r="K76" s="229" t="s">
        <v>605</v>
      </c>
    </row>
    <row r="77" spans="1:12">
      <c r="B77" s="229" t="s">
        <v>607</v>
      </c>
      <c r="C77" s="230">
        <v>26.26</v>
      </c>
      <c r="D77" s="241">
        <v>13.09</v>
      </c>
      <c r="E77" s="229">
        <v>23.89</v>
      </c>
      <c r="F77" s="241">
        <v>13.16</v>
      </c>
      <c r="G77" s="230">
        <v>24.25</v>
      </c>
      <c r="H77" s="230">
        <v>15.71</v>
      </c>
      <c r="I77" s="230">
        <v>17.73</v>
      </c>
      <c r="J77" s="230">
        <v>10.27</v>
      </c>
      <c r="K77" s="229">
        <v>13</v>
      </c>
      <c r="L77" s="230">
        <v>6.05</v>
      </c>
    </row>
    <row r="78" spans="1:12">
      <c r="B78" s="229" t="s">
        <v>157</v>
      </c>
      <c r="C78" s="230">
        <v>100</v>
      </c>
      <c r="D78" s="241"/>
      <c r="E78" s="229">
        <v>91</v>
      </c>
      <c r="F78" s="241"/>
      <c r="G78" s="230">
        <v>92</v>
      </c>
      <c r="I78" s="230">
        <v>68</v>
      </c>
      <c r="K78" s="229">
        <v>50</v>
      </c>
    </row>
    <row r="79" spans="1:12">
      <c r="B79" s="229" t="s">
        <v>378</v>
      </c>
      <c r="D79" s="241"/>
      <c r="E79" s="230">
        <v>0</v>
      </c>
      <c r="F79" s="241"/>
      <c r="G79" s="251" t="s">
        <v>616</v>
      </c>
      <c r="H79" s="229"/>
      <c r="I79" s="229">
        <v>0</v>
      </c>
      <c r="K79" s="229">
        <v>0</v>
      </c>
    </row>
    <row r="80" spans="1:12">
      <c r="A80" s="246"/>
      <c r="B80" s="247" t="s">
        <v>432</v>
      </c>
      <c r="C80" s="246">
        <v>22</v>
      </c>
      <c r="D80" s="248"/>
      <c r="E80" s="246">
        <v>23</v>
      </c>
      <c r="F80" s="248"/>
      <c r="G80" s="246">
        <v>23</v>
      </c>
      <c r="H80" s="246"/>
      <c r="I80" s="246">
        <v>35</v>
      </c>
      <c r="J80" s="246"/>
      <c r="K80" s="247">
        <v>24</v>
      </c>
      <c r="L80" s="246"/>
    </row>
    <row r="81" spans="1:12">
      <c r="A81" s="242" t="s">
        <v>619</v>
      </c>
      <c r="B81" s="242" t="s">
        <v>596</v>
      </c>
      <c r="C81" s="243">
        <v>21.19</v>
      </c>
      <c r="D81" s="241">
        <v>5.57</v>
      </c>
      <c r="E81" s="229">
        <v>22.69</v>
      </c>
      <c r="F81" s="241">
        <v>4.47</v>
      </c>
      <c r="G81" s="230">
        <v>24.54</v>
      </c>
      <c r="H81" s="230">
        <v>5.36</v>
      </c>
      <c r="I81" s="230">
        <v>24.16</v>
      </c>
      <c r="J81" s="230">
        <v>6.58</v>
      </c>
      <c r="K81" s="229">
        <v>26.52</v>
      </c>
      <c r="L81" s="230">
        <v>66.7</v>
      </c>
    </row>
    <row r="82" spans="1:12">
      <c r="B82" s="229" t="s">
        <v>157</v>
      </c>
      <c r="C82" s="230">
        <v>100</v>
      </c>
      <c r="D82" s="241"/>
      <c r="E82" s="229">
        <v>107</v>
      </c>
      <c r="F82" s="241"/>
      <c r="G82" s="230">
        <v>116</v>
      </c>
      <c r="I82" s="230">
        <v>114</v>
      </c>
      <c r="K82" s="229">
        <v>125</v>
      </c>
    </row>
    <row r="83" spans="1:12">
      <c r="A83" s="229" t="s">
        <v>620</v>
      </c>
      <c r="B83" s="229" t="s">
        <v>378</v>
      </c>
      <c r="D83" s="241"/>
      <c r="E83" s="230">
        <v>0</v>
      </c>
      <c r="F83" s="241"/>
      <c r="G83" s="229" t="s">
        <v>604</v>
      </c>
      <c r="H83" s="229"/>
      <c r="I83" s="229">
        <v>0</v>
      </c>
      <c r="K83" s="245" t="s">
        <v>602</v>
      </c>
    </row>
    <row r="84" spans="1:12">
      <c r="A84" s="229" t="s">
        <v>610</v>
      </c>
      <c r="B84" s="229" t="s">
        <v>600</v>
      </c>
      <c r="C84" s="230">
        <v>2.52</v>
      </c>
      <c r="D84" s="241">
        <v>1.21</v>
      </c>
      <c r="E84" s="229">
        <v>2.39</v>
      </c>
      <c r="F84" s="241">
        <v>1.04</v>
      </c>
      <c r="G84" s="230">
        <v>2.58</v>
      </c>
      <c r="H84" s="230">
        <v>1.1599999999999999</v>
      </c>
      <c r="I84" s="230">
        <v>1.96</v>
      </c>
      <c r="J84" s="230">
        <v>0.9</v>
      </c>
      <c r="K84" s="229">
        <v>1.45</v>
      </c>
      <c r="L84" s="230">
        <v>0.54</v>
      </c>
    </row>
    <row r="85" spans="1:12">
      <c r="A85" s="237" t="s">
        <v>612</v>
      </c>
      <c r="B85" s="229" t="s">
        <v>157</v>
      </c>
      <c r="C85" s="230">
        <v>100</v>
      </c>
      <c r="D85" s="241"/>
      <c r="E85" s="229">
        <v>95</v>
      </c>
      <c r="F85" s="241"/>
      <c r="G85" s="230">
        <v>102</v>
      </c>
      <c r="I85" s="230">
        <v>78</v>
      </c>
      <c r="K85" s="229">
        <v>58</v>
      </c>
    </row>
    <row r="86" spans="1:12">
      <c r="A86" s="249"/>
      <c r="B86" s="229" t="s">
        <v>378</v>
      </c>
      <c r="D86" s="241"/>
      <c r="E86" s="230">
        <v>0</v>
      </c>
      <c r="F86" s="241"/>
      <c r="G86" s="245" t="s">
        <v>616</v>
      </c>
      <c r="H86" s="234"/>
      <c r="I86" s="234">
        <v>0</v>
      </c>
      <c r="K86" s="229" t="s">
        <v>605</v>
      </c>
    </row>
    <row r="87" spans="1:12">
      <c r="A87" s="249"/>
      <c r="B87" s="229" t="s">
        <v>603</v>
      </c>
      <c r="C87" s="230">
        <v>3.54</v>
      </c>
      <c r="D87" s="241">
        <v>1.92</v>
      </c>
      <c r="E87" s="229">
        <v>4.01</v>
      </c>
      <c r="F87" s="241">
        <v>1.58</v>
      </c>
      <c r="G87" s="230">
        <v>3.95</v>
      </c>
      <c r="H87" s="230">
        <v>2.69</v>
      </c>
      <c r="I87" s="230">
        <v>2.54</v>
      </c>
      <c r="J87" s="230">
        <v>1.28</v>
      </c>
      <c r="K87" s="229">
        <v>1.74</v>
      </c>
      <c r="L87" s="230">
        <v>0.91</v>
      </c>
    </row>
    <row r="88" spans="1:12">
      <c r="B88" s="229" t="s">
        <v>157</v>
      </c>
      <c r="C88" s="230">
        <v>100</v>
      </c>
      <c r="D88" s="241"/>
      <c r="E88" s="229">
        <v>113</v>
      </c>
      <c r="F88" s="241"/>
      <c r="G88" s="230">
        <v>112</v>
      </c>
      <c r="I88" s="230">
        <v>72</v>
      </c>
      <c r="K88" s="229">
        <v>49</v>
      </c>
    </row>
    <row r="89" spans="1:12">
      <c r="B89" s="229" t="s">
        <v>378</v>
      </c>
      <c r="D89" s="241"/>
      <c r="E89" s="229">
        <v>0</v>
      </c>
      <c r="F89" s="241"/>
      <c r="G89" s="230">
        <v>0</v>
      </c>
      <c r="H89" s="229"/>
      <c r="I89" s="229" t="s">
        <v>604</v>
      </c>
      <c r="K89" s="229" t="s">
        <v>605</v>
      </c>
    </row>
    <row r="90" spans="1:12">
      <c r="B90" s="229" t="s">
        <v>606</v>
      </c>
      <c r="C90" s="230">
        <v>1.07</v>
      </c>
      <c r="D90" s="241">
        <v>0.54</v>
      </c>
      <c r="E90" s="229">
        <v>1.02</v>
      </c>
      <c r="F90" s="241">
        <v>0.42</v>
      </c>
      <c r="G90" s="230">
        <v>1.08</v>
      </c>
      <c r="H90" s="230">
        <v>0.45</v>
      </c>
      <c r="I90" s="230">
        <v>0.76</v>
      </c>
      <c r="J90" s="230">
        <v>0.39</v>
      </c>
      <c r="K90" s="229">
        <v>0.63</v>
      </c>
      <c r="L90" s="230">
        <v>0.38</v>
      </c>
    </row>
    <row r="91" spans="1:12">
      <c r="B91" s="229" t="s">
        <v>157</v>
      </c>
      <c r="C91" s="230">
        <v>100</v>
      </c>
      <c r="D91" s="241"/>
      <c r="E91" s="229">
        <v>95</v>
      </c>
      <c r="F91" s="241"/>
      <c r="G91" s="230">
        <v>101</v>
      </c>
      <c r="I91" s="230">
        <v>71</v>
      </c>
      <c r="K91" s="229">
        <v>59</v>
      </c>
    </row>
    <row r="92" spans="1:12">
      <c r="B92" s="229" t="s">
        <v>378</v>
      </c>
      <c r="D92" s="241"/>
      <c r="E92" s="230">
        <v>0</v>
      </c>
      <c r="F92" s="241"/>
      <c r="G92" s="245" t="s">
        <v>616</v>
      </c>
      <c r="H92" s="229"/>
      <c r="I92" s="229" t="s">
        <v>604</v>
      </c>
      <c r="K92" s="245" t="s">
        <v>602</v>
      </c>
    </row>
    <row r="93" spans="1:12">
      <c r="B93" s="229" t="s">
        <v>607</v>
      </c>
      <c r="C93" s="230">
        <v>7.13</v>
      </c>
      <c r="D93" s="241">
        <v>3.5</v>
      </c>
      <c r="E93" s="229">
        <v>7.42</v>
      </c>
      <c r="F93" s="241">
        <v>2.9</v>
      </c>
      <c r="G93" s="230">
        <v>7.61</v>
      </c>
      <c r="H93" s="230">
        <v>3.65</v>
      </c>
      <c r="I93" s="230">
        <v>5.26</v>
      </c>
      <c r="J93" s="230">
        <v>2.39</v>
      </c>
      <c r="K93" s="229">
        <v>3.82</v>
      </c>
      <c r="L93" s="230">
        <v>1.56</v>
      </c>
    </row>
    <row r="94" spans="1:12">
      <c r="B94" s="229" t="s">
        <v>157</v>
      </c>
      <c r="C94" s="230">
        <v>100</v>
      </c>
      <c r="D94" s="241"/>
      <c r="E94" s="229">
        <v>104</v>
      </c>
      <c r="F94" s="241"/>
      <c r="G94" s="230">
        <v>107</v>
      </c>
      <c r="I94" s="230">
        <v>74</v>
      </c>
      <c r="K94" s="229">
        <v>54</v>
      </c>
    </row>
    <row r="95" spans="1:12">
      <c r="B95" s="229" t="s">
        <v>378</v>
      </c>
      <c r="D95" s="241"/>
      <c r="E95" s="230">
        <v>0</v>
      </c>
      <c r="F95" s="241"/>
      <c r="G95" s="245" t="s">
        <v>616</v>
      </c>
      <c r="H95" s="229"/>
      <c r="I95" s="229" t="s">
        <v>604</v>
      </c>
      <c r="K95" s="229" t="s">
        <v>605</v>
      </c>
    </row>
    <row r="96" spans="1:12">
      <c r="A96" s="247"/>
      <c r="B96" s="247" t="s">
        <v>432</v>
      </c>
      <c r="C96" s="246">
        <v>21</v>
      </c>
      <c r="D96" s="248"/>
      <c r="E96" s="246">
        <v>25</v>
      </c>
      <c r="F96" s="248"/>
      <c r="G96" s="246">
        <v>25</v>
      </c>
      <c r="H96" s="246"/>
      <c r="I96" s="246">
        <v>27</v>
      </c>
      <c r="J96" s="246"/>
      <c r="K96" s="247">
        <v>22</v>
      </c>
      <c r="L96" s="246"/>
    </row>
    <row r="98" spans="1:12">
      <c r="A98" s="231" t="s">
        <v>621</v>
      </c>
    </row>
    <row r="99" spans="1:12">
      <c r="A99" s="231" t="s">
        <v>636</v>
      </c>
    </row>
    <row r="100" spans="1:12">
      <c r="A100" s="229" t="s">
        <v>622</v>
      </c>
    </row>
    <row r="101" spans="1:12">
      <c r="A101" s="229" t="s">
        <v>623</v>
      </c>
    </row>
    <row r="102" spans="1:12">
      <c r="A102" s="229" t="s">
        <v>624</v>
      </c>
    </row>
    <row r="103" spans="1:12">
      <c r="B103" s="229" t="s">
        <v>584</v>
      </c>
      <c r="C103" s="238">
        <v>0</v>
      </c>
      <c r="D103" s="238"/>
      <c r="E103" s="235" t="s">
        <v>585</v>
      </c>
      <c r="F103" s="235"/>
      <c r="G103" s="235" t="s">
        <v>586</v>
      </c>
      <c r="H103" s="235"/>
      <c r="I103" s="235" t="s">
        <v>587</v>
      </c>
      <c r="J103" s="235"/>
      <c r="K103" s="235" t="s">
        <v>588</v>
      </c>
    </row>
    <row r="104" spans="1:12">
      <c r="B104" s="229" t="s">
        <v>595</v>
      </c>
      <c r="C104" s="236">
        <v>1</v>
      </c>
      <c r="D104" s="236"/>
      <c r="E104" s="236">
        <v>0.68</v>
      </c>
      <c r="F104" s="236"/>
      <c r="G104" s="236">
        <v>0.35</v>
      </c>
      <c r="H104" s="236"/>
      <c r="I104" s="236">
        <v>0.12</v>
      </c>
      <c r="J104" s="236"/>
      <c r="K104" s="236">
        <v>0.01</v>
      </c>
    </row>
    <row r="106" spans="1:12">
      <c r="A106" s="242" t="s">
        <v>589</v>
      </c>
      <c r="B106" s="242" t="s">
        <v>625</v>
      </c>
      <c r="C106" s="243">
        <v>82</v>
      </c>
      <c r="D106" s="243"/>
      <c r="E106" s="243">
        <v>24</v>
      </c>
      <c r="F106" s="243"/>
      <c r="G106" s="243">
        <v>72</v>
      </c>
      <c r="H106" s="243"/>
      <c r="I106" s="243">
        <v>14</v>
      </c>
      <c r="J106" s="243"/>
      <c r="K106" s="242" t="s">
        <v>597</v>
      </c>
      <c r="L106" s="242"/>
    </row>
    <row r="107" spans="1:12">
      <c r="B107" s="229" t="s">
        <v>626</v>
      </c>
      <c r="C107" s="230">
        <v>130</v>
      </c>
      <c r="E107" s="230">
        <v>180</v>
      </c>
      <c r="G107" s="230">
        <v>100</v>
      </c>
      <c r="I107" s="230">
        <v>0</v>
      </c>
      <c r="K107" s="229" t="s">
        <v>597</v>
      </c>
    </row>
    <row r="108" spans="1:12">
      <c r="B108" s="229" t="s">
        <v>627</v>
      </c>
      <c r="C108" s="230">
        <v>0.47</v>
      </c>
      <c r="D108" s="252">
        <v>1</v>
      </c>
      <c r="E108" s="230">
        <v>0.46</v>
      </c>
      <c r="F108" s="252">
        <v>0.98</v>
      </c>
      <c r="G108" s="230">
        <v>0.41</v>
      </c>
      <c r="H108" s="230">
        <v>87</v>
      </c>
      <c r="I108" s="230">
        <v>0.28000000000000003</v>
      </c>
      <c r="J108" s="230">
        <v>60</v>
      </c>
      <c r="K108" s="229" t="s">
        <v>92</v>
      </c>
    </row>
    <row r="109" spans="1:12">
      <c r="A109" s="242" t="s">
        <v>608</v>
      </c>
      <c r="B109" s="242" t="s">
        <v>625</v>
      </c>
      <c r="C109" s="243">
        <v>227</v>
      </c>
      <c r="D109" s="243"/>
      <c r="E109" s="242" t="s">
        <v>92</v>
      </c>
      <c r="F109" s="243"/>
      <c r="G109" s="243">
        <v>192</v>
      </c>
      <c r="H109" s="243"/>
      <c r="I109" s="243">
        <v>67</v>
      </c>
      <c r="J109" s="243"/>
      <c r="K109" s="242" t="s">
        <v>597</v>
      </c>
      <c r="L109" s="242"/>
    </row>
    <row r="110" spans="1:12">
      <c r="B110" s="229" t="s">
        <v>626</v>
      </c>
      <c r="C110" s="230">
        <v>157</v>
      </c>
      <c r="E110" s="229" t="s">
        <v>92</v>
      </c>
      <c r="G110" s="230">
        <v>122</v>
      </c>
      <c r="I110" s="230">
        <v>13</v>
      </c>
      <c r="K110" s="229" t="s">
        <v>597</v>
      </c>
    </row>
    <row r="111" spans="1:12">
      <c r="B111" s="229" t="s">
        <v>627</v>
      </c>
      <c r="C111" s="230">
        <v>0.57999999999999996</v>
      </c>
      <c r="D111" s="252">
        <v>1</v>
      </c>
      <c r="E111" s="229" t="s">
        <v>92</v>
      </c>
      <c r="G111" s="230">
        <v>0.55000000000000004</v>
      </c>
      <c r="H111" s="252">
        <v>0.95</v>
      </c>
      <c r="I111" s="230">
        <v>0.46</v>
      </c>
      <c r="J111" s="252">
        <v>0.79</v>
      </c>
      <c r="K111" s="229" t="s">
        <v>92</v>
      </c>
    </row>
    <row r="112" spans="1:12">
      <c r="A112" s="242" t="s">
        <v>336</v>
      </c>
      <c r="B112" s="242" t="s">
        <v>625</v>
      </c>
      <c r="C112" s="243">
        <v>173</v>
      </c>
      <c r="D112" s="243"/>
      <c r="E112" s="243">
        <v>153</v>
      </c>
      <c r="F112" s="243"/>
      <c r="G112" s="243">
        <v>119</v>
      </c>
      <c r="H112" s="243"/>
      <c r="I112" s="243">
        <v>90</v>
      </c>
      <c r="J112" s="243"/>
      <c r="K112" s="243">
        <v>23</v>
      </c>
      <c r="L112" s="242"/>
    </row>
    <row r="113" spans="1:12">
      <c r="B113" s="229" t="s">
        <v>626</v>
      </c>
      <c r="C113" s="230">
        <v>182</v>
      </c>
      <c r="E113" s="230">
        <v>159</v>
      </c>
      <c r="G113" s="230">
        <v>145</v>
      </c>
      <c r="I113" s="230">
        <v>59</v>
      </c>
      <c r="K113" s="230">
        <v>-16</v>
      </c>
    </row>
    <row r="114" spans="1:12">
      <c r="B114" s="229" t="s">
        <v>627</v>
      </c>
      <c r="C114" s="230">
        <v>0.56999999999999995</v>
      </c>
      <c r="D114" s="252">
        <v>1</v>
      </c>
      <c r="E114" s="230">
        <v>0.56999999999999995</v>
      </c>
      <c r="F114" s="252">
        <v>1</v>
      </c>
      <c r="G114" s="230">
        <v>0.67</v>
      </c>
      <c r="H114" s="252">
        <v>1.18</v>
      </c>
      <c r="I114" s="230">
        <v>0.43</v>
      </c>
      <c r="J114" s="252">
        <v>0.75</v>
      </c>
      <c r="K114" s="230">
        <v>0.33</v>
      </c>
      <c r="L114" s="252">
        <v>0.57999999999999996</v>
      </c>
    </row>
    <row r="115" spans="1:12">
      <c r="A115" s="242" t="s">
        <v>617</v>
      </c>
      <c r="B115" s="242" t="s">
        <v>625</v>
      </c>
      <c r="C115" s="243">
        <v>161</v>
      </c>
      <c r="D115" s="243"/>
      <c r="E115" s="243">
        <v>137</v>
      </c>
      <c r="F115" s="243"/>
      <c r="G115" s="243">
        <v>141</v>
      </c>
      <c r="H115" s="243"/>
      <c r="I115" s="243">
        <v>76</v>
      </c>
      <c r="J115" s="243"/>
      <c r="K115" s="243">
        <v>29</v>
      </c>
      <c r="L115" s="242"/>
    </row>
    <row r="116" spans="1:12">
      <c r="B116" s="229" t="s">
        <v>626</v>
      </c>
      <c r="C116" s="230">
        <v>150</v>
      </c>
      <c r="E116" s="230">
        <v>127</v>
      </c>
      <c r="G116" s="230">
        <v>124</v>
      </c>
      <c r="I116" s="230">
        <v>55</v>
      </c>
      <c r="K116" s="230">
        <v>-4</v>
      </c>
    </row>
    <row r="117" spans="1:12">
      <c r="B117" s="229" t="s">
        <v>627</v>
      </c>
      <c r="C117" s="230">
        <v>1.03</v>
      </c>
      <c r="D117" s="252">
        <v>1</v>
      </c>
      <c r="E117" s="230">
        <v>1.01</v>
      </c>
      <c r="F117" s="252">
        <v>0.98</v>
      </c>
      <c r="G117" s="230">
        <v>0.96</v>
      </c>
      <c r="H117" s="252">
        <v>0.93</v>
      </c>
      <c r="I117" s="230">
        <v>0.87</v>
      </c>
      <c r="J117" s="252">
        <v>0.85</v>
      </c>
      <c r="K117" s="230">
        <v>0.64</v>
      </c>
      <c r="L117" s="252">
        <v>0.62</v>
      </c>
    </row>
    <row r="118" spans="1:12">
      <c r="A118" s="242" t="s">
        <v>628</v>
      </c>
      <c r="B118" s="242" t="s">
        <v>625</v>
      </c>
      <c r="C118" s="243">
        <v>167</v>
      </c>
      <c r="D118" s="243"/>
      <c r="E118" s="243">
        <v>178</v>
      </c>
      <c r="F118" s="243"/>
      <c r="G118" s="243">
        <v>185</v>
      </c>
      <c r="H118" s="243"/>
      <c r="I118" s="243">
        <v>97</v>
      </c>
      <c r="J118" s="243"/>
      <c r="K118" s="243">
        <v>43</v>
      </c>
      <c r="L118" s="242"/>
    </row>
    <row r="119" spans="1:12">
      <c r="B119" s="229" t="s">
        <v>626</v>
      </c>
      <c r="C119" s="230">
        <v>139</v>
      </c>
      <c r="E119" s="230">
        <v>171</v>
      </c>
      <c r="G119" s="230">
        <v>167</v>
      </c>
      <c r="I119" s="230">
        <v>72</v>
      </c>
      <c r="K119" s="230">
        <v>18</v>
      </c>
    </row>
    <row r="120" spans="1:12">
      <c r="B120" s="229" t="s">
        <v>627</v>
      </c>
      <c r="C120" s="230">
        <v>0.98</v>
      </c>
      <c r="D120" s="252">
        <v>1</v>
      </c>
      <c r="E120" s="230">
        <v>1.18</v>
      </c>
      <c r="F120" s="252">
        <v>1.2</v>
      </c>
      <c r="G120" s="230">
        <v>1.08</v>
      </c>
      <c r="H120" s="252">
        <v>1.1000000000000001</v>
      </c>
      <c r="I120" s="230">
        <v>0.93</v>
      </c>
      <c r="J120" s="252">
        <v>0.95</v>
      </c>
      <c r="K120" s="230">
        <v>0.84</v>
      </c>
      <c r="L120" s="252">
        <v>0.86</v>
      </c>
    </row>
    <row r="121" spans="1:12">
      <c r="A121" s="253" t="s">
        <v>629</v>
      </c>
      <c r="B121" s="253" t="s">
        <v>625</v>
      </c>
      <c r="C121" s="253">
        <v>58</v>
      </c>
      <c r="D121" s="253"/>
      <c r="E121" s="253">
        <v>61</v>
      </c>
      <c r="F121" s="253"/>
      <c r="G121" s="253">
        <v>49</v>
      </c>
      <c r="H121" s="253"/>
      <c r="I121" s="253">
        <v>172</v>
      </c>
      <c r="J121" s="253"/>
      <c r="K121" s="253" t="s">
        <v>597</v>
      </c>
      <c r="L121" s="253"/>
    </row>
    <row r="122" spans="1:12">
      <c r="B122" s="231" t="s">
        <v>626</v>
      </c>
      <c r="C122" s="231">
        <v>53</v>
      </c>
      <c r="D122" s="231"/>
      <c r="E122" s="231">
        <v>62</v>
      </c>
      <c r="F122" s="231"/>
      <c r="G122" s="231">
        <v>50</v>
      </c>
      <c r="H122" s="231"/>
      <c r="I122" s="231">
        <v>187</v>
      </c>
      <c r="J122" s="231"/>
      <c r="K122" s="231" t="s">
        <v>597</v>
      </c>
      <c r="L122" s="231"/>
    </row>
    <row r="123" spans="1:12">
      <c r="B123" s="231" t="s">
        <v>627</v>
      </c>
      <c r="C123" s="231">
        <v>0.72</v>
      </c>
      <c r="D123" s="254">
        <v>1</v>
      </c>
      <c r="E123" s="231">
        <v>0.96</v>
      </c>
      <c r="F123" s="254">
        <v>1.33</v>
      </c>
      <c r="G123" s="231">
        <v>0.77</v>
      </c>
      <c r="H123" s="254">
        <v>1.07</v>
      </c>
      <c r="I123" s="231">
        <v>0.59</v>
      </c>
      <c r="J123" s="254">
        <v>0.82</v>
      </c>
      <c r="K123" s="231" t="s">
        <v>92</v>
      </c>
      <c r="L123" s="231"/>
    </row>
    <row r="124" spans="1:12">
      <c r="A124" s="242" t="s">
        <v>630</v>
      </c>
      <c r="B124" s="242" t="s">
        <v>625</v>
      </c>
      <c r="C124" s="243">
        <v>17</v>
      </c>
      <c r="D124" s="243"/>
      <c r="E124" s="243">
        <v>18</v>
      </c>
      <c r="F124" s="243"/>
      <c r="G124" s="243">
        <v>42</v>
      </c>
      <c r="H124" s="243"/>
      <c r="I124" s="243">
        <v>11</v>
      </c>
      <c r="J124" s="243"/>
      <c r="K124" s="243">
        <v>-24</v>
      </c>
      <c r="L124" s="242"/>
    </row>
    <row r="125" spans="1:12">
      <c r="A125" s="229"/>
      <c r="B125" s="229" t="s">
        <v>626</v>
      </c>
      <c r="C125" s="230">
        <v>17</v>
      </c>
      <c r="E125" s="230">
        <v>17</v>
      </c>
      <c r="G125" s="230">
        <v>44</v>
      </c>
      <c r="I125" s="230">
        <v>15</v>
      </c>
      <c r="K125" s="230">
        <v>-33</v>
      </c>
    </row>
    <row r="126" spans="1:12">
      <c r="A126" s="229"/>
      <c r="B126" s="229" t="s">
        <v>627</v>
      </c>
      <c r="C126" s="230">
        <v>1.96</v>
      </c>
      <c r="D126" s="252">
        <v>1</v>
      </c>
      <c r="E126" s="230">
        <v>1.84</v>
      </c>
      <c r="F126" s="252">
        <v>0.94</v>
      </c>
      <c r="G126" s="230">
        <v>1.87</v>
      </c>
      <c r="H126" s="252">
        <v>0.95</v>
      </c>
      <c r="I126" s="230">
        <v>1.83</v>
      </c>
      <c r="J126" s="252">
        <v>0.93</v>
      </c>
      <c r="K126" s="230">
        <v>1.54</v>
      </c>
      <c r="L126" s="252">
        <v>0.79</v>
      </c>
    </row>
    <row r="127" spans="1:12">
      <c r="A127" s="242" t="s">
        <v>631</v>
      </c>
      <c r="B127" s="242" t="s">
        <v>625</v>
      </c>
      <c r="C127" s="243">
        <v>87</v>
      </c>
      <c r="D127" s="243"/>
      <c r="E127" s="243">
        <v>24</v>
      </c>
      <c r="F127" s="243"/>
      <c r="G127" s="243">
        <v>13</v>
      </c>
      <c r="H127" s="243"/>
      <c r="I127" s="243">
        <v>24</v>
      </c>
      <c r="J127" s="243"/>
      <c r="K127" s="243">
        <v>18</v>
      </c>
      <c r="L127" s="242"/>
    </row>
    <row r="128" spans="1:12">
      <c r="A128" s="229"/>
      <c r="B128" s="229" t="s">
        <v>626</v>
      </c>
      <c r="C128" s="230">
        <v>32</v>
      </c>
      <c r="E128" s="230">
        <v>76</v>
      </c>
      <c r="G128" s="230">
        <v>80</v>
      </c>
      <c r="I128" s="230">
        <v>76</v>
      </c>
      <c r="K128" s="230">
        <v>3</v>
      </c>
    </row>
    <row r="129" spans="1:12">
      <c r="A129" s="229"/>
      <c r="B129" s="229" t="s">
        <v>627</v>
      </c>
      <c r="C129" s="230">
        <v>1.39</v>
      </c>
      <c r="D129" s="252">
        <v>1</v>
      </c>
      <c r="E129" s="230">
        <v>1.1200000000000001</v>
      </c>
      <c r="F129" s="252">
        <v>0.81</v>
      </c>
      <c r="G129" s="230">
        <v>1.01</v>
      </c>
      <c r="H129" s="252">
        <v>0.73</v>
      </c>
      <c r="I129" s="230">
        <v>0.81</v>
      </c>
      <c r="J129" s="252">
        <v>0.57999999999999996</v>
      </c>
      <c r="K129" s="230">
        <v>0.95</v>
      </c>
      <c r="L129" s="252">
        <v>0.68</v>
      </c>
    </row>
    <row r="130" spans="1:12">
      <c r="A130" s="229"/>
    </row>
    <row r="132" spans="1:12">
      <c r="A132" s="231" t="s">
        <v>637</v>
      </c>
    </row>
    <row r="133" spans="1:12">
      <c r="A133" s="229" t="s">
        <v>632</v>
      </c>
    </row>
    <row r="134" spans="1:12">
      <c r="A134" s="229"/>
    </row>
    <row r="135" spans="1:12">
      <c r="A135" s="229" t="s">
        <v>391</v>
      </c>
    </row>
    <row r="136" spans="1:12">
      <c r="A136" s="229" t="s">
        <v>633</v>
      </c>
    </row>
    <row r="138" spans="1:12">
      <c r="A138" s="229" t="s">
        <v>634</v>
      </c>
    </row>
    <row r="139" spans="1:12">
      <c r="A139" s="229" t="s">
        <v>591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F53"/>
  <sheetViews>
    <sheetView workbookViewId="0">
      <selection activeCell="A4" sqref="A4:AF4"/>
    </sheetView>
  </sheetViews>
  <sheetFormatPr baseColWidth="10" defaultRowHeight="12.75"/>
  <cols>
    <col min="1" max="31" width="3.28515625" customWidth="1"/>
    <col min="32" max="32" width="10.28515625" customWidth="1"/>
  </cols>
  <sheetData>
    <row r="1" spans="1:32">
      <c r="A1" s="50" t="s">
        <v>87</v>
      </c>
    </row>
    <row r="2" spans="1:32">
      <c r="A2" s="355" t="s">
        <v>88</v>
      </c>
      <c r="B2" s="355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W2" s="356"/>
      <c r="X2" s="356"/>
      <c r="Y2" s="356"/>
      <c r="Z2" s="356"/>
      <c r="AA2" s="356"/>
      <c r="AB2" s="356"/>
      <c r="AC2" s="356"/>
      <c r="AD2" s="356"/>
      <c r="AE2" s="356"/>
      <c r="AF2" s="356"/>
    </row>
    <row r="3" spans="1:32">
      <c r="A3" s="41" t="s">
        <v>89</v>
      </c>
      <c r="B3" s="41">
        <v>2</v>
      </c>
      <c r="C3" s="41">
        <v>3</v>
      </c>
      <c r="D3" s="41">
        <v>4</v>
      </c>
      <c r="E3" s="41">
        <v>5</v>
      </c>
      <c r="F3" s="41">
        <v>6</v>
      </c>
      <c r="G3" s="41">
        <v>7</v>
      </c>
      <c r="H3" s="41">
        <v>8</v>
      </c>
      <c r="I3" s="41">
        <v>9</v>
      </c>
      <c r="J3" s="41">
        <v>10</v>
      </c>
      <c r="K3" s="41">
        <v>11</v>
      </c>
      <c r="L3" s="41">
        <v>12</v>
      </c>
      <c r="M3" s="41">
        <v>13</v>
      </c>
      <c r="N3" s="41">
        <v>14</v>
      </c>
      <c r="O3" s="41">
        <v>15</v>
      </c>
      <c r="P3" s="42">
        <v>16</v>
      </c>
      <c r="Q3" s="41">
        <v>17</v>
      </c>
      <c r="R3" s="41">
        <v>18</v>
      </c>
      <c r="S3" s="41">
        <v>19</v>
      </c>
      <c r="T3" s="41">
        <v>20</v>
      </c>
      <c r="U3" s="41">
        <v>21</v>
      </c>
      <c r="V3" s="41">
        <v>22</v>
      </c>
      <c r="W3" s="41">
        <v>23</v>
      </c>
      <c r="X3" s="41">
        <v>24</v>
      </c>
      <c r="Y3" s="41">
        <v>25</v>
      </c>
      <c r="Z3" s="41">
        <v>26</v>
      </c>
      <c r="AA3" s="41">
        <v>27</v>
      </c>
      <c r="AB3" s="41">
        <v>28</v>
      </c>
      <c r="AC3" s="41">
        <v>29</v>
      </c>
      <c r="AD3" s="41">
        <v>30</v>
      </c>
      <c r="AE3" s="41">
        <v>33</v>
      </c>
      <c r="AF3" s="42" t="s">
        <v>90</v>
      </c>
    </row>
    <row r="4" spans="1:32">
      <c r="A4" s="355" t="s">
        <v>91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56"/>
      <c r="Z4" s="356"/>
      <c r="AA4" s="356"/>
      <c r="AB4" s="356"/>
      <c r="AC4" s="356"/>
      <c r="AD4" s="356"/>
      <c r="AE4" s="356"/>
      <c r="AF4" s="356"/>
    </row>
    <row r="5" spans="1:32">
      <c r="A5" s="43">
        <v>2</v>
      </c>
      <c r="B5" s="43">
        <v>8</v>
      </c>
      <c r="C5" s="43">
        <v>1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4"/>
      <c r="AD5" s="43"/>
      <c r="AE5" s="43"/>
      <c r="AF5" s="43">
        <v>9</v>
      </c>
    </row>
    <row r="6" spans="1:32">
      <c r="A6" s="44">
        <v>3</v>
      </c>
      <c r="B6" s="44">
        <v>3</v>
      </c>
      <c r="C6" s="44">
        <v>13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>
        <v>16</v>
      </c>
    </row>
    <row r="7" spans="1:32">
      <c r="A7" s="44">
        <v>4</v>
      </c>
      <c r="B7" s="44">
        <v>1</v>
      </c>
      <c r="C7" s="44">
        <v>13</v>
      </c>
      <c r="D7" s="44">
        <v>12</v>
      </c>
      <c r="E7" s="44">
        <v>3</v>
      </c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>
        <v>29</v>
      </c>
    </row>
    <row r="8" spans="1:32">
      <c r="A8" s="44">
        <v>5</v>
      </c>
      <c r="B8" s="44"/>
      <c r="C8" s="44">
        <v>8</v>
      </c>
      <c r="D8" s="44">
        <v>16</v>
      </c>
      <c r="E8" s="44">
        <v>9</v>
      </c>
      <c r="F8" s="44">
        <v>7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>
        <v>40</v>
      </c>
    </row>
    <row r="9" spans="1:32">
      <c r="A9" s="44">
        <v>6</v>
      </c>
      <c r="B9" s="44"/>
      <c r="C9" s="44">
        <v>1</v>
      </c>
      <c r="D9" s="44">
        <v>5</v>
      </c>
      <c r="E9" s="44">
        <v>20</v>
      </c>
      <c r="F9" s="44">
        <v>22</v>
      </c>
      <c r="G9" s="44">
        <v>3</v>
      </c>
      <c r="H9" s="44">
        <v>2</v>
      </c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>
        <v>53</v>
      </c>
    </row>
    <row r="10" spans="1:32">
      <c r="A10" s="44">
        <v>7</v>
      </c>
      <c r="B10" s="44"/>
      <c r="C10" s="44"/>
      <c r="D10" s="44">
        <v>2</v>
      </c>
      <c r="E10" s="44">
        <v>13</v>
      </c>
      <c r="F10" s="44">
        <v>15</v>
      </c>
      <c r="G10" s="44">
        <v>12</v>
      </c>
      <c r="H10" s="44">
        <v>4</v>
      </c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>
        <v>46</v>
      </c>
    </row>
    <row r="11" spans="1:32">
      <c r="A11" s="44">
        <v>8</v>
      </c>
      <c r="B11" s="44"/>
      <c r="C11" s="44"/>
      <c r="D11" s="44">
        <v>1</v>
      </c>
      <c r="E11" s="44">
        <v>12</v>
      </c>
      <c r="F11" s="44">
        <v>18</v>
      </c>
      <c r="G11" s="44">
        <v>18</v>
      </c>
      <c r="H11" s="44">
        <v>6</v>
      </c>
      <c r="I11" s="44">
        <v>2</v>
      </c>
      <c r="J11" s="44">
        <v>1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>
        <v>58</v>
      </c>
    </row>
    <row r="12" spans="1:32">
      <c r="A12" s="44">
        <v>9</v>
      </c>
      <c r="B12" s="44"/>
      <c r="C12" s="44"/>
      <c r="D12" s="44"/>
      <c r="E12" s="44">
        <v>1</v>
      </c>
      <c r="F12" s="44">
        <v>5</v>
      </c>
      <c r="G12" s="44">
        <v>17</v>
      </c>
      <c r="H12" s="44">
        <v>11</v>
      </c>
      <c r="I12" s="44">
        <v>16</v>
      </c>
      <c r="J12" s="44">
        <v>4</v>
      </c>
      <c r="K12" s="44">
        <v>2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>
        <v>56</v>
      </c>
    </row>
    <row r="13" spans="1:32">
      <c r="A13" s="44">
        <v>10</v>
      </c>
      <c r="B13" s="44"/>
      <c r="C13" s="44"/>
      <c r="D13" s="44"/>
      <c r="E13" s="44">
        <v>1</v>
      </c>
      <c r="F13" s="44">
        <v>2</v>
      </c>
      <c r="G13" s="44">
        <v>10</v>
      </c>
      <c r="H13" s="44">
        <v>23</v>
      </c>
      <c r="I13" s="44">
        <v>18</v>
      </c>
      <c r="J13" s="44">
        <v>12</v>
      </c>
      <c r="K13" s="44">
        <v>8</v>
      </c>
      <c r="L13" s="44"/>
      <c r="M13" s="44">
        <v>1</v>
      </c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>
        <v>75</v>
      </c>
    </row>
    <row r="14" spans="1:32">
      <c r="A14" s="44">
        <v>11</v>
      </c>
      <c r="B14" s="44"/>
      <c r="C14" s="44"/>
      <c r="D14" s="44"/>
      <c r="E14" s="44"/>
      <c r="F14" s="44">
        <v>2</v>
      </c>
      <c r="G14" s="44">
        <v>6</v>
      </c>
      <c r="H14" s="44">
        <v>16</v>
      </c>
      <c r="I14" s="44">
        <v>18</v>
      </c>
      <c r="J14" s="44">
        <v>18</v>
      </c>
      <c r="K14" s="44">
        <v>4</v>
      </c>
      <c r="L14" s="44">
        <v>11</v>
      </c>
      <c r="M14" s="44">
        <v>3</v>
      </c>
      <c r="N14" s="44">
        <v>1</v>
      </c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>
        <v>79</v>
      </c>
    </row>
    <row r="15" spans="1:32">
      <c r="A15" s="44">
        <v>12</v>
      </c>
      <c r="B15" s="44"/>
      <c r="C15" s="44"/>
      <c r="D15" s="44"/>
      <c r="E15" s="44">
        <v>1</v>
      </c>
      <c r="F15" s="44">
        <v>4</v>
      </c>
      <c r="G15" s="44">
        <v>1</v>
      </c>
      <c r="H15" s="44">
        <v>13</v>
      </c>
      <c r="I15" s="44">
        <v>24</v>
      </c>
      <c r="J15" s="44">
        <v>20</v>
      </c>
      <c r="K15" s="44">
        <v>17</v>
      </c>
      <c r="L15" s="44">
        <v>10</v>
      </c>
      <c r="M15" s="44">
        <v>6</v>
      </c>
      <c r="N15" s="44">
        <v>2</v>
      </c>
      <c r="O15" s="44"/>
      <c r="P15" s="44">
        <v>1</v>
      </c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>
        <v>99</v>
      </c>
    </row>
    <row r="16" spans="1:32">
      <c r="A16" s="44">
        <v>13</v>
      </c>
      <c r="B16" s="44"/>
      <c r="C16" s="44"/>
      <c r="D16" s="44"/>
      <c r="E16" s="44"/>
      <c r="F16" s="44"/>
      <c r="G16" s="44">
        <v>1</v>
      </c>
      <c r="H16" s="44">
        <v>4</v>
      </c>
      <c r="I16" s="44">
        <v>5</v>
      </c>
      <c r="J16" s="44">
        <v>18</v>
      </c>
      <c r="K16" s="44">
        <v>14</v>
      </c>
      <c r="L16" s="44">
        <v>17</v>
      </c>
      <c r="M16" s="44">
        <v>11</v>
      </c>
      <c r="N16" s="44">
        <v>2</v>
      </c>
      <c r="O16" s="44">
        <v>3</v>
      </c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>
        <v>75</v>
      </c>
    </row>
    <row r="17" spans="1:32">
      <c r="A17" s="44">
        <v>14</v>
      </c>
      <c r="B17" s="44"/>
      <c r="C17" s="44"/>
      <c r="D17" s="44"/>
      <c r="E17" s="44"/>
      <c r="F17" s="44"/>
      <c r="G17" s="44">
        <v>1</v>
      </c>
      <c r="H17" s="44">
        <v>2</v>
      </c>
      <c r="I17" s="44">
        <v>5</v>
      </c>
      <c r="J17" s="44">
        <v>15</v>
      </c>
      <c r="K17" s="44">
        <v>10</v>
      </c>
      <c r="L17" s="44">
        <v>12</v>
      </c>
      <c r="M17" s="44">
        <v>18</v>
      </c>
      <c r="N17" s="44">
        <v>6</v>
      </c>
      <c r="O17" s="44">
        <v>5</v>
      </c>
      <c r="P17" s="44">
        <v>2</v>
      </c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>
        <v>76</v>
      </c>
    </row>
    <row r="18" spans="1:32">
      <c r="A18" s="44">
        <v>15</v>
      </c>
      <c r="B18" s="44"/>
      <c r="C18" s="44"/>
      <c r="D18" s="44"/>
      <c r="E18" s="44"/>
      <c r="F18" s="44"/>
      <c r="G18" s="44">
        <v>2</v>
      </c>
      <c r="H18" s="44">
        <v>3</v>
      </c>
      <c r="I18" s="44">
        <v>2</v>
      </c>
      <c r="J18" s="44">
        <v>4</v>
      </c>
      <c r="K18" s="44">
        <v>4</v>
      </c>
      <c r="L18" s="44">
        <v>13</v>
      </c>
      <c r="M18" s="44">
        <v>15</v>
      </c>
      <c r="N18" s="44">
        <v>13</v>
      </c>
      <c r="O18" s="44">
        <v>14</v>
      </c>
      <c r="P18" s="44">
        <v>3</v>
      </c>
      <c r="Q18" s="44">
        <v>2</v>
      </c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>
        <v>75</v>
      </c>
    </row>
    <row r="19" spans="1:32">
      <c r="A19" s="44">
        <v>16</v>
      </c>
      <c r="B19" s="44"/>
      <c r="C19" s="44"/>
      <c r="D19" s="44"/>
      <c r="E19" s="44"/>
      <c r="F19" s="44"/>
      <c r="G19" s="44"/>
      <c r="H19" s="44"/>
      <c r="I19" s="44">
        <v>2</v>
      </c>
      <c r="J19" s="44">
        <v>8</v>
      </c>
      <c r="K19" s="44">
        <v>9</v>
      </c>
      <c r="L19" s="44">
        <v>13</v>
      </c>
      <c r="M19" s="44">
        <v>14</v>
      </c>
      <c r="N19" s="44">
        <v>14</v>
      </c>
      <c r="O19" s="44">
        <v>10</v>
      </c>
      <c r="P19" s="44">
        <v>9</v>
      </c>
      <c r="Q19" s="44">
        <v>5</v>
      </c>
      <c r="R19" s="44">
        <v>1</v>
      </c>
      <c r="S19" s="44">
        <v>1</v>
      </c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>
        <v>86</v>
      </c>
    </row>
    <row r="20" spans="1:32">
      <c r="A20" s="44">
        <v>17</v>
      </c>
      <c r="B20" s="44"/>
      <c r="C20" s="44"/>
      <c r="D20" s="44"/>
      <c r="E20" s="44"/>
      <c r="F20" s="44"/>
      <c r="G20" s="44"/>
      <c r="H20" s="44"/>
      <c r="I20" s="44">
        <v>2</v>
      </c>
      <c r="J20" s="44">
        <v>2</v>
      </c>
      <c r="K20" s="44">
        <v>8</v>
      </c>
      <c r="L20" s="44">
        <v>14</v>
      </c>
      <c r="M20" s="44">
        <v>12</v>
      </c>
      <c r="N20" s="44">
        <v>7</v>
      </c>
      <c r="O20" s="44">
        <v>12</v>
      </c>
      <c r="P20" s="44">
        <v>8</v>
      </c>
      <c r="Q20" s="44">
        <v>8</v>
      </c>
      <c r="R20" s="44">
        <v>2</v>
      </c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>
        <v>75</v>
      </c>
    </row>
    <row r="21" spans="1:32">
      <c r="A21" s="44">
        <v>18</v>
      </c>
      <c r="B21" s="44"/>
      <c r="C21" s="44"/>
      <c r="D21" s="44"/>
      <c r="E21" s="44"/>
      <c r="F21" s="44"/>
      <c r="G21" s="44"/>
      <c r="H21" s="44"/>
      <c r="I21" s="44">
        <v>1</v>
      </c>
      <c r="J21" s="44">
        <v>2</v>
      </c>
      <c r="K21" s="44">
        <v>4</v>
      </c>
      <c r="L21" s="44">
        <v>4</v>
      </c>
      <c r="M21" s="44">
        <v>11</v>
      </c>
      <c r="N21" s="44">
        <v>15</v>
      </c>
      <c r="O21" s="44">
        <v>12</v>
      </c>
      <c r="P21" s="44">
        <v>9</v>
      </c>
      <c r="Q21" s="44">
        <v>5</v>
      </c>
      <c r="R21" s="44">
        <v>6</v>
      </c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>
        <v>69</v>
      </c>
    </row>
    <row r="22" spans="1:32">
      <c r="A22" s="44">
        <v>19</v>
      </c>
      <c r="B22" s="44"/>
      <c r="C22" s="44"/>
      <c r="D22" s="44"/>
      <c r="E22" s="44"/>
      <c r="F22" s="44"/>
      <c r="G22" s="44"/>
      <c r="H22" s="44">
        <v>1</v>
      </c>
      <c r="I22" s="44">
        <v>2</v>
      </c>
      <c r="J22" s="44">
        <v>1</v>
      </c>
      <c r="K22" s="44">
        <v>7</v>
      </c>
      <c r="L22" s="44">
        <v>6</v>
      </c>
      <c r="M22" s="44">
        <v>5</v>
      </c>
      <c r="N22" s="44">
        <v>10</v>
      </c>
      <c r="O22" s="44">
        <v>14</v>
      </c>
      <c r="P22" s="44">
        <v>7</v>
      </c>
      <c r="Q22" s="44">
        <v>14</v>
      </c>
      <c r="R22" s="44">
        <v>9</v>
      </c>
      <c r="S22" s="44">
        <v>1</v>
      </c>
      <c r="T22" s="44">
        <v>1</v>
      </c>
      <c r="U22" s="44">
        <v>1</v>
      </c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>
        <v>79</v>
      </c>
    </row>
    <row r="23" spans="1:32">
      <c r="A23" s="44">
        <v>20</v>
      </c>
      <c r="B23" s="44"/>
      <c r="C23" s="44"/>
      <c r="D23" s="44"/>
      <c r="E23" s="44"/>
      <c r="F23" s="44"/>
      <c r="G23" s="44"/>
      <c r="H23" s="44"/>
      <c r="I23" s="44">
        <v>1</v>
      </c>
      <c r="J23" s="44">
        <v>1</v>
      </c>
      <c r="K23" s="44"/>
      <c r="L23" s="44">
        <v>7</v>
      </c>
      <c r="M23" s="44">
        <v>7</v>
      </c>
      <c r="N23" s="44">
        <v>9</v>
      </c>
      <c r="O23" s="44">
        <v>16</v>
      </c>
      <c r="P23" s="44">
        <v>6</v>
      </c>
      <c r="Q23" s="44">
        <v>12</v>
      </c>
      <c r="R23" s="44">
        <v>10</v>
      </c>
      <c r="S23" s="44">
        <v>2</v>
      </c>
      <c r="T23" s="44">
        <v>8</v>
      </c>
      <c r="U23" s="44">
        <v>1</v>
      </c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>
        <v>80</v>
      </c>
    </row>
    <row r="24" spans="1:32">
      <c r="A24" s="44">
        <v>21</v>
      </c>
      <c r="B24" s="44"/>
      <c r="C24" s="44"/>
      <c r="D24" s="44"/>
      <c r="E24" s="44"/>
      <c r="F24" s="44"/>
      <c r="G24" s="44"/>
      <c r="H24" s="44"/>
      <c r="I24" s="44"/>
      <c r="J24" s="44">
        <v>1</v>
      </c>
      <c r="K24" s="44"/>
      <c r="L24" s="44">
        <v>5</v>
      </c>
      <c r="M24" s="44">
        <v>4</v>
      </c>
      <c r="N24" s="44">
        <v>4</v>
      </c>
      <c r="O24" s="44">
        <v>10</v>
      </c>
      <c r="P24" s="44">
        <v>17</v>
      </c>
      <c r="Q24" s="44">
        <v>8</v>
      </c>
      <c r="R24" s="44">
        <v>7</v>
      </c>
      <c r="S24" s="44">
        <v>6</v>
      </c>
      <c r="T24" s="44">
        <v>4</v>
      </c>
      <c r="U24" s="44"/>
      <c r="V24" s="44">
        <v>1</v>
      </c>
      <c r="W24" s="44"/>
      <c r="X24" s="44"/>
      <c r="Y24" s="44"/>
      <c r="Z24" s="44"/>
      <c r="AA24" s="44"/>
      <c r="AB24" s="44"/>
      <c r="AC24" s="44"/>
      <c r="AD24" s="44"/>
      <c r="AE24" s="44"/>
      <c r="AF24" s="44">
        <v>67</v>
      </c>
    </row>
    <row r="25" spans="1:32">
      <c r="A25" s="44">
        <v>22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>
        <v>1</v>
      </c>
      <c r="M25" s="44">
        <v>4</v>
      </c>
      <c r="N25" s="44">
        <v>8</v>
      </c>
      <c r="O25" s="44">
        <v>8</v>
      </c>
      <c r="P25" s="44">
        <v>12</v>
      </c>
      <c r="Q25" s="44">
        <v>12</v>
      </c>
      <c r="R25" s="44">
        <v>7</v>
      </c>
      <c r="S25" s="44">
        <v>9</v>
      </c>
      <c r="T25" s="44">
        <v>3</v>
      </c>
      <c r="U25" s="44">
        <v>4</v>
      </c>
      <c r="V25" s="44">
        <v>2</v>
      </c>
      <c r="W25" s="45"/>
      <c r="X25" s="44"/>
      <c r="Y25" s="44"/>
      <c r="Z25" s="44"/>
      <c r="AA25" s="44"/>
      <c r="AB25" s="44"/>
      <c r="AC25" s="44"/>
      <c r="AD25" s="44"/>
      <c r="AE25" s="44"/>
      <c r="AF25" s="44">
        <v>70</v>
      </c>
    </row>
    <row r="26" spans="1:32">
      <c r="A26" s="44">
        <v>23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>
        <v>5</v>
      </c>
      <c r="O26" s="44">
        <v>11</v>
      </c>
      <c r="P26" s="44">
        <v>9</v>
      </c>
      <c r="Q26" s="44">
        <v>8</v>
      </c>
      <c r="R26" s="44">
        <v>7</v>
      </c>
      <c r="S26" s="44">
        <v>4</v>
      </c>
      <c r="T26" s="44">
        <v>11</v>
      </c>
      <c r="U26" s="44">
        <v>9</v>
      </c>
      <c r="V26" s="44">
        <v>3</v>
      </c>
      <c r="W26" s="44">
        <v>2</v>
      </c>
      <c r="X26" s="44"/>
      <c r="Y26" s="44"/>
      <c r="Z26" s="44"/>
      <c r="AA26" s="44"/>
      <c r="AB26" s="44"/>
      <c r="AC26" s="44"/>
      <c r="AD26" s="44"/>
      <c r="AE26" s="44"/>
      <c r="AF26" s="44">
        <v>69</v>
      </c>
    </row>
    <row r="27" spans="1:32">
      <c r="A27" s="44">
        <v>24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>
        <v>3</v>
      </c>
      <c r="O27" s="44">
        <v>3</v>
      </c>
      <c r="P27" s="44">
        <v>11</v>
      </c>
      <c r="Q27" s="44">
        <v>7</v>
      </c>
      <c r="R27" s="44">
        <v>6</v>
      </c>
      <c r="S27" s="44">
        <v>5</v>
      </c>
      <c r="T27" s="44">
        <v>4</v>
      </c>
      <c r="U27" s="44">
        <v>6</v>
      </c>
      <c r="V27" s="44">
        <v>2</v>
      </c>
      <c r="W27" s="44">
        <v>1</v>
      </c>
      <c r="X27" s="44"/>
      <c r="Y27" s="44"/>
      <c r="Z27" s="44"/>
      <c r="AA27" s="44"/>
      <c r="AB27" s="44"/>
      <c r="AC27" s="44"/>
      <c r="AD27" s="44"/>
      <c r="AE27" s="44"/>
      <c r="AF27" s="44">
        <v>48</v>
      </c>
    </row>
    <row r="28" spans="1:32">
      <c r="A28" s="44">
        <v>26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>
        <v>1</v>
      </c>
      <c r="N28" s="44">
        <v>3</v>
      </c>
      <c r="O28" s="44">
        <v>1</v>
      </c>
      <c r="P28" s="44">
        <v>10</v>
      </c>
      <c r="Q28" s="44">
        <v>5</v>
      </c>
      <c r="R28" s="44">
        <v>7</v>
      </c>
      <c r="S28" s="44">
        <v>11</v>
      </c>
      <c r="T28" s="44">
        <v>6</v>
      </c>
      <c r="U28" s="44">
        <v>7</v>
      </c>
      <c r="V28" s="44">
        <v>5</v>
      </c>
      <c r="W28" s="44">
        <v>5</v>
      </c>
      <c r="X28" s="44"/>
      <c r="Y28" s="44"/>
      <c r="Z28" s="44"/>
      <c r="AA28" s="44"/>
      <c r="AB28" s="44"/>
      <c r="AC28" s="44"/>
      <c r="AD28" s="44"/>
      <c r="AE28" s="44"/>
      <c r="AF28" s="44">
        <v>61</v>
      </c>
    </row>
    <row r="29" spans="1:32">
      <c r="A29" s="44">
        <v>26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>
        <v>1</v>
      </c>
      <c r="N29" s="44">
        <v>1</v>
      </c>
      <c r="O29" s="44">
        <v>1</v>
      </c>
      <c r="P29" s="44">
        <v>3</v>
      </c>
      <c r="Q29" s="44">
        <v>2</v>
      </c>
      <c r="R29" s="44">
        <v>7</v>
      </c>
      <c r="S29" s="44">
        <v>13</v>
      </c>
      <c r="T29" s="44">
        <v>6</v>
      </c>
      <c r="U29" s="44">
        <v>6</v>
      </c>
      <c r="V29" s="44">
        <v>7</v>
      </c>
      <c r="W29" s="44">
        <v>5</v>
      </c>
      <c r="X29" s="44"/>
      <c r="Y29" s="44"/>
      <c r="Z29" s="44"/>
      <c r="AA29" s="44"/>
      <c r="AB29" s="44"/>
      <c r="AC29" s="44"/>
      <c r="AD29" s="44"/>
      <c r="AE29" s="44"/>
      <c r="AF29" s="44">
        <v>52</v>
      </c>
    </row>
    <row r="30" spans="1:32">
      <c r="A30" s="44">
        <v>27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>
        <v>1</v>
      </c>
      <c r="M30" s="44">
        <v>1</v>
      </c>
      <c r="N30" s="44">
        <v>2</v>
      </c>
      <c r="O30" s="44">
        <v>3</v>
      </c>
      <c r="P30" s="44">
        <v>3</v>
      </c>
      <c r="Q30" s="44">
        <v>4</v>
      </c>
      <c r="R30" s="44">
        <v>5</v>
      </c>
      <c r="S30" s="44">
        <v>5</v>
      </c>
      <c r="T30" s="44">
        <v>7</v>
      </c>
      <c r="U30" s="44">
        <v>6</v>
      </c>
      <c r="V30" s="44">
        <v>8</v>
      </c>
      <c r="W30" s="44">
        <v>4</v>
      </c>
      <c r="X30" s="44">
        <v>2</v>
      </c>
      <c r="Y30" s="44">
        <v>3</v>
      </c>
      <c r="Z30" s="44"/>
      <c r="AA30" s="44"/>
      <c r="AB30" s="44"/>
      <c r="AC30" s="44"/>
      <c r="AD30" s="44"/>
      <c r="AE30" s="44"/>
      <c r="AF30" s="44">
        <v>54</v>
      </c>
    </row>
    <row r="31" spans="1:32">
      <c r="A31" s="44">
        <v>28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>
        <v>1</v>
      </c>
      <c r="P31" s="44"/>
      <c r="Q31" s="44">
        <v>8</v>
      </c>
      <c r="R31" s="44">
        <v>4</v>
      </c>
      <c r="S31" s="44">
        <v>8</v>
      </c>
      <c r="T31" s="44">
        <v>6</v>
      </c>
      <c r="U31" s="44">
        <v>9</v>
      </c>
      <c r="V31" s="44">
        <v>9</v>
      </c>
      <c r="W31" s="44">
        <v>6</v>
      </c>
      <c r="X31" s="44">
        <v>2</v>
      </c>
      <c r="Y31" s="44"/>
      <c r="Z31" s="44"/>
      <c r="AA31" s="44"/>
      <c r="AB31" s="44"/>
      <c r="AC31" s="44"/>
      <c r="AD31" s="44"/>
      <c r="AE31" s="44"/>
      <c r="AF31" s="44">
        <v>53</v>
      </c>
    </row>
    <row r="32" spans="1:32">
      <c r="A32" s="44">
        <v>29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>
        <v>2</v>
      </c>
      <c r="Q32" s="44">
        <v>3</v>
      </c>
      <c r="R32" s="44">
        <v>3</v>
      </c>
      <c r="S32" s="44">
        <v>5</v>
      </c>
      <c r="T32" s="44">
        <v>9</v>
      </c>
      <c r="U32" s="44">
        <v>4</v>
      </c>
      <c r="V32" s="44">
        <v>4</v>
      </c>
      <c r="W32" s="44">
        <v>3</v>
      </c>
      <c r="X32" s="44">
        <v>2</v>
      </c>
      <c r="Y32" s="44">
        <v>1</v>
      </c>
      <c r="Z32" s="44">
        <v>1</v>
      </c>
      <c r="AA32" s="44"/>
      <c r="AB32" s="44"/>
      <c r="AC32" s="44"/>
      <c r="AD32" s="44"/>
      <c r="AE32" s="44"/>
      <c r="AF32" s="44">
        <v>37</v>
      </c>
    </row>
    <row r="33" spans="1:32">
      <c r="A33" s="44">
        <v>30</v>
      </c>
      <c r="B33" s="44"/>
      <c r="C33" s="44" t="s">
        <v>92</v>
      </c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>
        <v>1</v>
      </c>
      <c r="O33" s="44"/>
      <c r="P33" s="44">
        <v>1</v>
      </c>
      <c r="Q33" s="44">
        <v>2</v>
      </c>
      <c r="R33" s="44">
        <v>3</v>
      </c>
      <c r="S33" s="44"/>
      <c r="T33" s="44">
        <v>2</v>
      </c>
      <c r="U33" s="44">
        <v>7</v>
      </c>
      <c r="V33" s="44">
        <v>6</v>
      </c>
      <c r="W33" s="44">
        <v>1</v>
      </c>
      <c r="X33" s="44">
        <v>3</v>
      </c>
      <c r="Y33" s="44">
        <v>1</v>
      </c>
      <c r="Z33" s="44"/>
      <c r="AA33" s="44"/>
      <c r="AB33" s="44"/>
      <c r="AC33" s="44"/>
      <c r="AD33" s="44"/>
      <c r="AE33" s="44"/>
      <c r="AF33" s="44">
        <v>27</v>
      </c>
    </row>
    <row r="34" spans="1:32">
      <c r="A34" s="44">
        <v>31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>
        <v>2</v>
      </c>
      <c r="O34" s="44"/>
      <c r="P34" s="44"/>
      <c r="Q34" s="44">
        <v>1</v>
      </c>
      <c r="R34" s="44">
        <v>2</v>
      </c>
      <c r="S34" s="44"/>
      <c r="T34" s="44">
        <v>1</v>
      </c>
      <c r="U34" s="44">
        <v>4</v>
      </c>
      <c r="V34" s="44">
        <v>1</v>
      </c>
      <c r="W34" s="44">
        <v>4</v>
      </c>
      <c r="X34" s="44">
        <v>3</v>
      </c>
      <c r="Y34" s="44">
        <v>6</v>
      </c>
      <c r="Z34" s="44">
        <v>1</v>
      </c>
      <c r="AA34" s="44">
        <v>1</v>
      </c>
      <c r="AB34" s="44"/>
      <c r="AC34" s="44"/>
      <c r="AD34" s="44"/>
      <c r="AE34" s="44"/>
      <c r="AF34" s="44">
        <v>26</v>
      </c>
    </row>
    <row r="35" spans="1:32">
      <c r="A35" s="44">
        <v>32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>
        <v>2</v>
      </c>
      <c r="R35" s="44">
        <v>1</v>
      </c>
      <c r="S35" s="44">
        <v>2</v>
      </c>
      <c r="T35" s="44">
        <v>1</v>
      </c>
      <c r="U35" s="44">
        <v>1</v>
      </c>
      <c r="V35" s="44">
        <v>4</v>
      </c>
      <c r="W35" s="44"/>
      <c r="X35" s="44">
        <v>1</v>
      </c>
      <c r="Y35" s="44">
        <v>1</v>
      </c>
      <c r="Z35" s="44"/>
      <c r="AA35" s="44"/>
      <c r="AB35" s="44"/>
      <c r="AC35" s="44"/>
      <c r="AD35" s="44"/>
      <c r="AE35" s="44"/>
      <c r="AF35" s="44">
        <v>13</v>
      </c>
    </row>
    <row r="36" spans="1:32">
      <c r="A36" s="44">
        <v>33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>
        <v>2</v>
      </c>
      <c r="S36" s="44">
        <v>2</v>
      </c>
      <c r="T36" s="44">
        <v>3</v>
      </c>
      <c r="U36" s="44">
        <v>3</v>
      </c>
      <c r="V36" s="44">
        <v>2</v>
      </c>
      <c r="W36" s="44">
        <v>5</v>
      </c>
      <c r="X36" s="44">
        <v>2</v>
      </c>
      <c r="Y36" s="44">
        <v>1</v>
      </c>
      <c r="Z36" s="44">
        <v>1</v>
      </c>
      <c r="AA36" s="44">
        <v>1</v>
      </c>
      <c r="AB36" s="44"/>
      <c r="AC36" s="44"/>
      <c r="AD36" s="44"/>
      <c r="AE36" s="44"/>
      <c r="AF36" s="44">
        <v>22</v>
      </c>
    </row>
    <row r="37" spans="1:32">
      <c r="A37" s="44">
        <v>34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>
        <v>1</v>
      </c>
      <c r="S37" s="44">
        <v>1</v>
      </c>
      <c r="T37" s="44">
        <v>2</v>
      </c>
      <c r="U37" s="44"/>
      <c r="V37" s="44">
        <v>2</v>
      </c>
      <c r="W37" s="44">
        <v>3</v>
      </c>
      <c r="X37" s="44">
        <v>1</v>
      </c>
      <c r="Y37" s="44">
        <v>1</v>
      </c>
      <c r="Z37" s="44">
        <v>2</v>
      </c>
      <c r="AA37" s="44"/>
      <c r="AB37" s="44">
        <v>1</v>
      </c>
      <c r="AC37" s="44"/>
      <c r="AD37" s="44"/>
      <c r="AE37" s="44"/>
      <c r="AF37" s="44">
        <v>14</v>
      </c>
    </row>
    <row r="38" spans="1:32">
      <c r="A38" s="44">
        <v>35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>
        <v>2</v>
      </c>
      <c r="R38" s="44">
        <v>1</v>
      </c>
      <c r="S38" s="44"/>
      <c r="T38" s="44">
        <v>1</v>
      </c>
      <c r="U38" s="44"/>
      <c r="V38" s="44">
        <v>2</v>
      </c>
      <c r="W38" s="44">
        <v>1</v>
      </c>
      <c r="X38" s="44">
        <v>5</v>
      </c>
      <c r="Y38" s="44"/>
      <c r="Z38" s="44">
        <v>2</v>
      </c>
      <c r="AA38" s="44"/>
      <c r="AB38" s="44"/>
      <c r="AC38" s="44"/>
      <c r="AD38" s="44"/>
      <c r="AE38" s="44"/>
      <c r="AF38" s="44">
        <v>14</v>
      </c>
    </row>
    <row r="39" spans="1:32">
      <c r="A39" s="44">
        <v>36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>
        <v>1</v>
      </c>
      <c r="N39" s="44"/>
      <c r="O39" s="44"/>
      <c r="P39" s="44"/>
      <c r="Q39" s="44"/>
      <c r="R39" s="44"/>
      <c r="S39" s="44">
        <v>1</v>
      </c>
      <c r="T39" s="44">
        <v>2</v>
      </c>
      <c r="U39" s="44">
        <v>1</v>
      </c>
      <c r="V39" s="44"/>
      <c r="W39" s="44">
        <v>1</v>
      </c>
      <c r="X39" s="44">
        <v>1</v>
      </c>
      <c r="Y39" s="44">
        <v>1</v>
      </c>
      <c r="Z39" s="44">
        <v>4</v>
      </c>
      <c r="AA39" s="44">
        <v>1</v>
      </c>
      <c r="AB39" s="44"/>
      <c r="AC39" s="44"/>
      <c r="AD39" s="44"/>
      <c r="AE39" s="44"/>
      <c r="AF39" s="44">
        <v>13</v>
      </c>
    </row>
    <row r="40" spans="1:32">
      <c r="A40" s="44">
        <v>37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>
        <v>2</v>
      </c>
      <c r="V40" s="44">
        <v>1</v>
      </c>
      <c r="W40" s="44"/>
      <c r="X40" s="44"/>
      <c r="Y40" s="44">
        <v>3</v>
      </c>
      <c r="Z40" s="44">
        <v>1</v>
      </c>
      <c r="AA40" s="44">
        <v>4</v>
      </c>
      <c r="AB40" s="44"/>
      <c r="AC40" s="44">
        <v>1</v>
      </c>
      <c r="AD40" s="44"/>
      <c r="AE40" s="44"/>
      <c r="AF40" s="44">
        <v>12</v>
      </c>
    </row>
    <row r="41" spans="1:32">
      <c r="A41" s="44">
        <v>38</v>
      </c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>
        <v>2</v>
      </c>
      <c r="W41" s="44"/>
      <c r="X41" s="44">
        <v>2</v>
      </c>
      <c r="Y41" s="44"/>
      <c r="Z41" s="44">
        <v>2</v>
      </c>
      <c r="AA41" s="44">
        <v>1</v>
      </c>
      <c r="AB41" s="44">
        <v>1</v>
      </c>
      <c r="AC41" s="44"/>
      <c r="AD41" s="44"/>
      <c r="AE41" s="44"/>
      <c r="AF41" s="44">
        <v>8</v>
      </c>
    </row>
    <row r="42" spans="1:32">
      <c r="A42" s="44">
        <v>39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>
        <v>1</v>
      </c>
      <c r="W42" s="44">
        <v>1</v>
      </c>
      <c r="X42" s="44"/>
      <c r="Y42" s="44">
        <v>1</v>
      </c>
      <c r="Z42" s="44"/>
      <c r="AA42" s="44">
        <v>2</v>
      </c>
      <c r="AB42" s="44"/>
      <c r="AC42" s="44">
        <v>1</v>
      </c>
      <c r="AD42" s="44"/>
      <c r="AE42" s="44"/>
      <c r="AF42" s="44">
        <v>6</v>
      </c>
    </row>
    <row r="43" spans="1:32">
      <c r="A43" s="44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>
        <v>1</v>
      </c>
      <c r="V43" s="44"/>
      <c r="W43" s="44">
        <v>1</v>
      </c>
      <c r="X43" s="44">
        <v>1</v>
      </c>
      <c r="Y43" s="44"/>
      <c r="Z43" s="44">
        <v>1</v>
      </c>
      <c r="AA43" s="44"/>
      <c r="AB43" s="44"/>
      <c r="AC43" s="44"/>
      <c r="AD43" s="44"/>
      <c r="AE43" s="44"/>
      <c r="AF43" s="44">
        <v>4</v>
      </c>
    </row>
    <row r="44" spans="1:32">
      <c r="A44" s="44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>
        <v>2</v>
      </c>
      <c r="Z44" s="44">
        <v>1</v>
      </c>
      <c r="AA44" s="44">
        <v>1</v>
      </c>
      <c r="AB44" s="44"/>
      <c r="AC44" s="44"/>
      <c r="AD44" s="44"/>
      <c r="AE44" s="44"/>
      <c r="AF44" s="44">
        <v>4</v>
      </c>
    </row>
    <row r="45" spans="1:32">
      <c r="A45" s="44">
        <v>42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>
        <v>1</v>
      </c>
      <c r="X45" s="44">
        <v>1</v>
      </c>
      <c r="Y45" s="44">
        <v>1</v>
      </c>
      <c r="Z45" s="44"/>
      <c r="AA45" s="44">
        <v>1</v>
      </c>
      <c r="AB45" s="44"/>
      <c r="AC45" s="44"/>
      <c r="AD45" s="44"/>
      <c r="AE45" s="44"/>
      <c r="AF45" s="44">
        <v>4</v>
      </c>
    </row>
    <row r="46" spans="1:32">
      <c r="A46" s="44">
        <v>43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>
        <v>1</v>
      </c>
      <c r="AB46" s="44">
        <v>1</v>
      </c>
      <c r="AC46" s="44"/>
      <c r="AD46" s="44"/>
      <c r="AE46" s="44"/>
      <c r="AF46" s="44">
        <v>2</v>
      </c>
    </row>
    <row r="47" spans="1:32">
      <c r="A47" s="44">
        <v>44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>
        <v>1</v>
      </c>
      <c r="AA47" s="44"/>
      <c r="AB47" s="44"/>
      <c r="AC47" s="44">
        <v>1</v>
      </c>
      <c r="AD47" s="44"/>
      <c r="AE47" s="44"/>
      <c r="AF47" s="44">
        <v>2</v>
      </c>
    </row>
    <row r="48" spans="1:32">
      <c r="A48" s="44">
        <v>45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>
        <v>1</v>
      </c>
      <c r="AE48" s="44"/>
      <c r="AF48" s="44">
        <v>1</v>
      </c>
    </row>
    <row r="49" spans="1:32">
      <c r="A49" s="44">
        <v>46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>
        <v>1</v>
      </c>
      <c r="AC49" s="44"/>
      <c r="AD49" s="44"/>
      <c r="AE49" s="44"/>
      <c r="AF49" s="44">
        <v>1</v>
      </c>
    </row>
    <row r="50" spans="1:32">
      <c r="A50" s="44">
        <v>47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>
        <v>1</v>
      </c>
      <c r="X50" s="44"/>
      <c r="Y50" s="44"/>
      <c r="Z50" s="44"/>
      <c r="AA50" s="44"/>
      <c r="AB50" s="44"/>
      <c r="AC50" s="44">
        <v>1</v>
      </c>
      <c r="AD50" s="44"/>
      <c r="AE50" s="44"/>
      <c r="AF50" s="44">
        <v>2</v>
      </c>
    </row>
    <row r="51" spans="1:32">
      <c r="A51" s="44">
        <v>54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>
        <v>1</v>
      </c>
      <c r="X51" s="44"/>
      <c r="Y51" s="44"/>
      <c r="Z51" s="44"/>
      <c r="AA51" s="44"/>
      <c r="AB51" s="44"/>
      <c r="AC51" s="44"/>
      <c r="AD51" s="44">
        <v>1</v>
      </c>
      <c r="AE51" s="44"/>
      <c r="AF51" s="44">
        <v>2</v>
      </c>
    </row>
    <row r="52" spans="1:32">
      <c r="A52" s="46">
        <v>62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>
        <v>1</v>
      </c>
      <c r="AF52" s="46">
        <v>1</v>
      </c>
    </row>
    <row r="53" spans="1:32" ht="45">
      <c r="A53" s="47" t="s">
        <v>93</v>
      </c>
      <c r="B53" s="47">
        <v>12</v>
      </c>
      <c r="C53" s="43">
        <v>36</v>
      </c>
      <c r="D53" s="43">
        <v>36</v>
      </c>
      <c r="E53" s="43">
        <v>60</v>
      </c>
      <c r="F53" s="43">
        <v>75</v>
      </c>
      <c r="G53" s="43">
        <v>71</v>
      </c>
      <c r="H53" s="43">
        <v>85</v>
      </c>
      <c r="I53" s="43">
        <v>98</v>
      </c>
      <c r="J53" s="43">
        <v>107</v>
      </c>
      <c r="K53" s="43">
        <v>87</v>
      </c>
      <c r="L53" s="43">
        <v>114</v>
      </c>
      <c r="M53" s="43">
        <v>115</v>
      </c>
      <c r="N53" s="43">
        <v>108</v>
      </c>
      <c r="O53" s="43">
        <v>124</v>
      </c>
      <c r="P53" s="43">
        <v>113</v>
      </c>
      <c r="Q53" s="43">
        <v>110</v>
      </c>
      <c r="R53" s="43">
        <v>91</v>
      </c>
      <c r="S53" s="43">
        <v>76</v>
      </c>
      <c r="T53" s="43">
        <v>77</v>
      </c>
      <c r="U53" s="43">
        <v>72</v>
      </c>
      <c r="V53" s="43">
        <v>62</v>
      </c>
      <c r="W53" s="43">
        <v>46</v>
      </c>
      <c r="X53" s="43">
        <v>26</v>
      </c>
      <c r="Y53" s="43">
        <v>22</v>
      </c>
      <c r="Z53" s="47">
        <v>16</v>
      </c>
      <c r="AA53" s="43">
        <v>14</v>
      </c>
      <c r="AB53" s="43">
        <v>3</v>
      </c>
      <c r="AC53" s="43">
        <v>5</v>
      </c>
      <c r="AD53" s="43">
        <v>2</v>
      </c>
      <c r="AE53" s="43">
        <v>1</v>
      </c>
      <c r="AF53" s="43">
        <v>1864</v>
      </c>
    </row>
  </sheetData>
  <mergeCells count="2">
    <mergeCell ref="A2:AF2"/>
    <mergeCell ref="A4:AF4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77"/>
  <sheetViews>
    <sheetView zoomScale="75" workbookViewId="0">
      <selection activeCell="A61" sqref="A61:A77"/>
    </sheetView>
  </sheetViews>
  <sheetFormatPr baseColWidth="10" defaultRowHeight="12.75"/>
  <cols>
    <col min="1" max="256" width="9.140625" style="54" customWidth="1"/>
    <col min="257" max="16384" width="11.42578125" style="54"/>
  </cols>
  <sheetData>
    <row r="1" spans="1:9">
      <c r="A1" s="52" t="s">
        <v>24</v>
      </c>
      <c r="B1" s="53"/>
      <c r="C1" s="53"/>
      <c r="D1" s="53"/>
      <c r="E1" s="53"/>
      <c r="F1" s="53"/>
      <c r="G1" s="53"/>
      <c r="H1" s="53"/>
      <c r="I1" s="53"/>
    </row>
    <row r="2" spans="1:9">
      <c r="A2" s="53" t="s">
        <v>150</v>
      </c>
      <c r="B2" s="53"/>
      <c r="C2" s="53"/>
      <c r="D2" s="53"/>
      <c r="E2" s="53"/>
      <c r="F2" s="53"/>
      <c r="G2" s="53"/>
      <c r="H2" s="53"/>
      <c r="I2" s="53"/>
    </row>
    <row r="3" spans="1:9">
      <c r="A3" s="55" t="s">
        <v>151</v>
      </c>
      <c r="B3" s="53"/>
      <c r="C3" s="53"/>
      <c r="D3" s="53"/>
      <c r="E3" s="53"/>
      <c r="F3" s="53"/>
      <c r="G3" s="53"/>
      <c r="H3" s="53"/>
      <c r="I3" s="53"/>
    </row>
    <row r="4" spans="1:9">
      <c r="A4" s="56" t="s">
        <v>152</v>
      </c>
      <c r="B4" s="53"/>
      <c r="C4" s="53"/>
      <c r="D4" s="53"/>
      <c r="E4" s="53"/>
      <c r="F4" s="53"/>
      <c r="G4" s="53"/>
      <c r="H4" s="53"/>
      <c r="I4" s="53"/>
    </row>
    <row r="5" spans="1:9">
      <c r="A5" s="53" t="s">
        <v>1</v>
      </c>
      <c r="B5" s="53"/>
      <c r="C5" s="53"/>
      <c r="D5" s="53"/>
      <c r="E5" s="53"/>
      <c r="F5" s="53"/>
      <c r="G5" s="53"/>
      <c r="H5" s="53"/>
      <c r="I5" s="53"/>
    </row>
    <row r="6" spans="1:9">
      <c r="A6" s="365" t="s">
        <v>153</v>
      </c>
      <c r="B6" s="365" t="s">
        <v>138</v>
      </c>
      <c r="C6" s="57" t="s">
        <v>25</v>
      </c>
      <c r="D6" s="57"/>
      <c r="E6" s="57"/>
      <c r="F6" s="57"/>
      <c r="G6" s="57"/>
      <c r="H6" s="58"/>
      <c r="I6" s="58"/>
    </row>
    <row r="7" spans="1:9" ht="21">
      <c r="A7" s="366"/>
      <c r="B7" s="366"/>
      <c r="C7" s="59" t="s">
        <v>154</v>
      </c>
      <c r="D7" s="57" t="s">
        <v>26</v>
      </c>
      <c r="E7" s="57"/>
      <c r="F7" s="57" t="s">
        <v>27</v>
      </c>
      <c r="G7" s="57"/>
      <c r="H7" s="60" t="s">
        <v>155</v>
      </c>
      <c r="I7" s="60"/>
    </row>
    <row r="8" spans="1:9">
      <c r="A8" s="367"/>
      <c r="B8" s="367"/>
      <c r="C8" s="61"/>
      <c r="D8" s="62" t="s">
        <v>156</v>
      </c>
      <c r="E8" s="62" t="s">
        <v>157</v>
      </c>
      <c r="F8" s="62" t="s">
        <v>156</v>
      </c>
      <c r="G8" s="62" t="s">
        <v>157</v>
      </c>
      <c r="H8" s="63" t="s">
        <v>156</v>
      </c>
      <c r="I8" s="63" t="s">
        <v>157</v>
      </c>
    </row>
    <row r="9" spans="1:9">
      <c r="A9" s="64">
        <v>24</v>
      </c>
      <c r="B9" s="64">
        <v>6</v>
      </c>
      <c r="C9" s="64">
        <v>26</v>
      </c>
      <c r="D9" s="64">
        <v>16</v>
      </c>
      <c r="E9" s="64">
        <v>62</v>
      </c>
      <c r="F9" s="64">
        <v>10</v>
      </c>
      <c r="G9" s="64">
        <v>38</v>
      </c>
      <c r="H9" s="65">
        <v>4.8</v>
      </c>
      <c r="I9" s="65">
        <v>18</v>
      </c>
    </row>
    <row r="10" spans="1:9">
      <c r="A10" s="66">
        <v>26</v>
      </c>
      <c r="B10" s="66">
        <v>7</v>
      </c>
      <c r="C10" s="66">
        <v>32</v>
      </c>
      <c r="D10" s="66">
        <v>20</v>
      </c>
      <c r="E10" s="66">
        <v>63</v>
      </c>
      <c r="F10" s="66">
        <v>12</v>
      </c>
      <c r="G10" s="66">
        <v>37</v>
      </c>
      <c r="H10" s="67">
        <v>5.5</v>
      </c>
      <c r="I10" s="67">
        <v>17</v>
      </c>
    </row>
    <row r="11" spans="1:9">
      <c r="A11" s="66">
        <v>28</v>
      </c>
      <c r="B11" s="66">
        <v>8</v>
      </c>
      <c r="C11" s="66">
        <v>38</v>
      </c>
      <c r="D11" s="66">
        <v>24</v>
      </c>
      <c r="E11" s="66">
        <v>63</v>
      </c>
      <c r="F11" s="66">
        <v>14</v>
      </c>
      <c r="G11" s="66">
        <v>37</v>
      </c>
      <c r="H11" s="67">
        <v>6.4</v>
      </c>
      <c r="I11" s="67">
        <v>17</v>
      </c>
    </row>
    <row r="12" spans="1:9">
      <c r="A12" s="66">
        <v>30</v>
      </c>
      <c r="B12" s="66">
        <v>9</v>
      </c>
      <c r="C12" s="66">
        <v>46</v>
      </c>
      <c r="D12" s="66">
        <v>29</v>
      </c>
      <c r="E12" s="66">
        <v>63</v>
      </c>
      <c r="F12" s="66">
        <v>17</v>
      </c>
      <c r="G12" s="66">
        <v>37</v>
      </c>
      <c r="H12" s="67">
        <v>7.1</v>
      </c>
      <c r="I12" s="67">
        <v>15</v>
      </c>
    </row>
    <row r="13" spans="1:9">
      <c r="A13" s="66">
        <v>32</v>
      </c>
      <c r="B13" s="66">
        <v>10</v>
      </c>
      <c r="C13" s="66">
        <v>54</v>
      </c>
      <c r="D13" s="66">
        <v>34</v>
      </c>
      <c r="E13" s="66">
        <v>63</v>
      </c>
      <c r="F13" s="66">
        <v>20</v>
      </c>
      <c r="G13" s="66">
        <v>37</v>
      </c>
      <c r="H13" s="67">
        <v>8</v>
      </c>
      <c r="I13" s="67">
        <v>15</v>
      </c>
    </row>
    <row r="14" spans="1:9">
      <c r="A14" s="66">
        <v>34</v>
      </c>
      <c r="B14" s="66">
        <v>11</v>
      </c>
      <c r="C14" s="66">
        <v>62</v>
      </c>
      <c r="D14" s="66">
        <v>39</v>
      </c>
      <c r="E14" s="66">
        <v>63</v>
      </c>
      <c r="F14" s="66">
        <v>23</v>
      </c>
      <c r="G14" s="66">
        <v>37</v>
      </c>
      <c r="H14" s="67">
        <v>8.9</v>
      </c>
      <c r="I14" s="67">
        <v>14</v>
      </c>
    </row>
    <row r="15" spans="1:9">
      <c r="A15" s="66">
        <v>36</v>
      </c>
      <c r="B15" s="66">
        <v>12</v>
      </c>
      <c r="C15" s="66">
        <v>71</v>
      </c>
      <c r="D15" s="66">
        <v>45</v>
      </c>
      <c r="E15" s="66">
        <v>63</v>
      </c>
      <c r="F15" s="66">
        <v>26</v>
      </c>
      <c r="G15" s="66">
        <v>37</v>
      </c>
      <c r="H15" s="67">
        <v>9.8000000000000007</v>
      </c>
      <c r="I15" s="67">
        <v>14</v>
      </c>
    </row>
    <row r="16" spans="1:9">
      <c r="A16" s="66">
        <v>38</v>
      </c>
      <c r="B16" s="66">
        <v>14</v>
      </c>
      <c r="C16" s="66">
        <v>81</v>
      </c>
      <c r="D16" s="66">
        <v>51</v>
      </c>
      <c r="E16" s="66">
        <v>63</v>
      </c>
      <c r="F16" s="66">
        <v>30</v>
      </c>
      <c r="G16" s="66">
        <v>37</v>
      </c>
      <c r="H16" s="67">
        <v>10.7</v>
      </c>
      <c r="I16" s="67">
        <v>13</v>
      </c>
    </row>
    <row r="17" spans="1:9">
      <c r="A17" s="66">
        <v>40</v>
      </c>
      <c r="B17" s="66">
        <v>15</v>
      </c>
      <c r="C17" s="66">
        <v>91</v>
      </c>
      <c r="D17" s="66">
        <v>58</v>
      </c>
      <c r="E17" s="66">
        <v>64</v>
      </c>
      <c r="F17" s="66">
        <v>33</v>
      </c>
      <c r="G17" s="66">
        <v>36</v>
      </c>
      <c r="H17" s="67">
        <v>11.6</v>
      </c>
      <c r="I17" s="67">
        <v>13</v>
      </c>
    </row>
    <row r="18" spans="1:9">
      <c r="A18" s="66">
        <v>42</v>
      </c>
      <c r="B18" s="66">
        <v>16</v>
      </c>
      <c r="C18" s="66">
        <v>100</v>
      </c>
      <c r="D18" s="66">
        <v>64</v>
      </c>
      <c r="E18" s="66">
        <v>64</v>
      </c>
      <c r="F18" s="66">
        <v>36</v>
      </c>
      <c r="G18" s="66">
        <v>36</v>
      </c>
      <c r="H18" s="67">
        <v>12.6</v>
      </c>
      <c r="I18" s="67">
        <v>13</v>
      </c>
    </row>
    <row r="19" spans="1:9">
      <c r="A19" s="66">
        <v>44</v>
      </c>
      <c r="B19" s="66">
        <v>17</v>
      </c>
      <c r="C19" s="66">
        <v>109</v>
      </c>
      <c r="D19" s="66">
        <v>70</v>
      </c>
      <c r="E19" s="66">
        <v>64</v>
      </c>
      <c r="F19" s="66">
        <v>39</v>
      </c>
      <c r="G19" s="66">
        <v>36</v>
      </c>
      <c r="H19" s="67">
        <v>13.5</v>
      </c>
      <c r="I19" s="67">
        <v>12</v>
      </c>
    </row>
    <row r="20" spans="1:9">
      <c r="A20" s="66">
        <v>46</v>
      </c>
      <c r="B20" s="66">
        <v>18</v>
      </c>
      <c r="C20" s="66">
        <v>119</v>
      </c>
      <c r="D20" s="66">
        <v>75</v>
      </c>
      <c r="E20" s="66">
        <v>63</v>
      </c>
      <c r="F20" s="66">
        <v>44</v>
      </c>
      <c r="G20" s="66">
        <v>37</v>
      </c>
      <c r="H20" s="67">
        <v>14.4</v>
      </c>
      <c r="I20" s="67">
        <v>12</v>
      </c>
    </row>
    <row r="21" spans="1:9">
      <c r="A21" s="66">
        <v>48</v>
      </c>
      <c r="B21" s="66">
        <v>19</v>
      </c>
      <c r="C21" s="66">
        <v>128</v>
      </c>
      <c r="D21" s="66">
        <v>81</v>
      </c>
      <c r="E21" s="66">
        <v>63</v>
      </c>
      <c r="F21" s="66">
        <v>47</v>
      </c>
      <c r="G21" s="66">
        <v>37</v>
      </c>
      <c r="H21" s="67">
        <v>15.5</v>
      </c>
      <c r="I21" s="67">
        <v>12</v>
      </c>
    </row>
    <row r="22" spans="1:9">
      <c r="A22" s="66">
        <v>50</v>
      </c>
      <c r="B22" s="66">
        <v>20</v>
      </c>
      <c r="C22" s="66">
        <v>137</v>
      </c>
      <c r="D22" s="66">
        <v>86</v>
      </c>
      <c r="E22" s="66">
        <v>63</v>
      </c>
      <c r="F22" s="66">
        <v>51</v>
      </c>
      <c r="G22" s="66">
        <v>37</v>
      </c>
      <c r="H22" s="67">
        <v>16.399999999999999</v>
      </c>
      <c r="I22" s="67">
        <v>12</v>
      </c>
    </row>
    <row r="23" spans="1:9">
      <c r="A23" s="68">
        <v>52</v>
      </c>
      <c r="B23" s="68">
        <v>21</v>
      </c>
      <c r="C23" s="68">
        <v>145</v>
      </c>
      <c r="D23" s="68">
        <v>91</v>
      </c>
      <c r="E23" s="68">
        <v>63</v>
      </c>
      <c r="F23" s="68">
        <v>54</v>
      </c>
      <c r="G23" s="68">
        <v>37</v>
      </c>
      <c r="H23" s="69">
        <v>17.399999999999999</v>
      </c>
      <c r="I23" s="69">
        <v>12</v>
      </c>
    </row>
    <row r="26" spans="1:9">
      <c r="A26" s="70" t="s">
        <v>24</v>
      </c>
    </row>
    <row r="27" spans="1:9">
      <c r="A27" s="54" t="s">
        <v>81</v>
      </c>
    </row>
    <row r="29" spans="1:9">
      <c r="A29" s="71" t="s">
        <v>37</v>
      </c>
      <c r="B29" s="72"/>
      <c r="C29" s="72"/>
      <c r="D29" s="72"/>
      <c r="E29" s="72"/>
      <c r="F29" s="72"/>
      <c r="G29" s="72"/>
      <c r="H29" s="72"/>
      <c r="I29" s="72"/>
    </row>
    <row r="30" spans="1:9">
      <c r="A30" s="72"/>
      <c r="B30" s="72"/>
      <c r="C30" s="72"/>
      <c r="D30" s="72"/>
      <c r="E30" s="72"/>
      <c r="F30" s="72"/>
      <c r="G30" s="72"/>
      <c r="H30" s="72"/>
      <c r="I30" s="72"/>
    </row>
    <row r="31" spans="1:9">
      <c r="A31" s="368" t="s">
        <v>100</v>
      </c>
      <c r="B31" s="364" t="s">
        <v>355</v>
      </c>
      <c r="C31" s="363" t="s">
        <v>25</v>
      </c>
      <c r="D31" s="363"/>
      <c r="E31" s="363"/>
      <c r="F31" s="363"/>
      <c r="G31" s="363"/>
      <c r="H31" s="363"/>
      <c r="I31" s="363"/>
    </row>
    <row r="32" spans="1:9">
      <c r="A32" s="368"/>
      <c r="B32" s="364"/>
      <c r="C32" s="364" t="s">
        <v>154</v>
      </c>
      <c r="D32" s="363" t="s">
        <v>26</v>
      </c>
      <c r="E32" s="363"/>
      <c r="F32" s="363" t="s">
        <v>27</v>
      </c>
      <c r="G32" s="363"/>
      <c r="H32" s="73" t="s">
        <v>28</v>
      </c>
      <c r="I32" s="73"/>
    </row>
    <row r="33" spans="1:9">
      <c r="A33" s="368"/>
      <c r="B33" s="364"/>
      <c r="C33" s="364"/>
      <c r="D33" s="73" t="s">
        <v>156</v>
      </c>
      <c r="E33" s="73" t="s">
        <v>157</v>
      </c>
      <c r="F33" s="73" t="s">
        <v>156</v>
      </c>
      <c r="G33" s="73" t="s">
        <v>157</v>
      </c>
      <c r="H33" s="73" t="s">
        <v>156</v>
      </c>
      <c r="I33" s="73" t="s">
        <v>157</v>
      </c>
    </row>
    <row r="34" spans="1:9">
      <c r="A34" s="74">
        <v>36</v>
      </c>
      <c r="B34" s="74">
        <v>25</v>
      </c>
      <c r="C34" s="74">
        <v>199</v>
      </c>
      <c r="D34" s="74">
        <v>140</v>
      </c>
      <c r="E34" s="74">
        <v>70</v>
      </c>
      <c r="F34" s="74">
        <v>59</v>
      </c>
      <c r="G34" s="74">
        <v>30</v>
      </c>
      <c r="H34" s="74">
        <v>37</v>
      </c>
      <c r="I34" s="74">
        <v>19</v>
      </c>
    </row>
    <row r="35" spans="1:9">
      <c r="A35" s="74">
        <v>38</v>
      </c>
      <c r="B35" s="74">
        <v>27</v>
      </c>
      <c r="C35" s="74">
        <v>220</v>
      </c>
      <c r="D35" s="74">
        <v>153</v>
      </c>
      <c r="E35" s="74">
        <v>70</v>
      </c>
      <c r="F35" s="74">
        <v>67</v>
      </c>
      <c r="G35" s="74">
        <v>30</v>
      </c>
      <c r="H35" s="74">
        <v>34</v>
      </c>
      <c r="I35" s="74">
        <v>15</v>
      </c>
    </row>
    <row r="36" spans="1:9">
      <c r="A36" s="74">
        <v>40</v>
      </c>
      <c r="B36" s="74">
        <v>29</v>
      </c>
      <c r="C36" s="74">
        <v>242</v>
      </c>
      <c r="D36" s="74">
        <v>165</v>
      </c>
      <c r="E36" s="74">
        <v>68</v>
      </c>
      <c r="F36" s="74">
        <v>77</v>
      </c>
      <c r="G36" s="74">
        <v>32</v>
      </c>
      <c r="H36" s="74">
        <v>32</v>
      </c>
      <c r="I36" s="74">
        <v>13</v>
      </c>
    </row>
    <row r="37" spans="1:9">
      <c r="A37" s="74">
        <v>42</v>
      </c>
      <c r="B37" s="74">
        <v>32</v>
      </c>
      <c r="C37" s="74">
        <v>270</v>
      </c>
      <c r="D37" s="74">
        <v>181</v>
      </c>
      <c r="E37" s="74">
        <v>67</v>
      </c>
      <c r="F37" s="74">
        <v>89</v>
      </c>
      <c r="G37" s="74">
        <v>33</v>
      </c>
      <c r="H37" s="74">
        <v>30</v>
      </c>
      <c r="I37" s="74">
        <v>11</v>
      </c>
    </row>
    <row r="38" spans="1:9">
      <c r="A38" s="74">
        <v>44</v>
      </c>
      <c r="B38" s="74">
        <v>34</v>
      </c>
      <c r="C38" s="74">
        <v>296</v>
      </c>
      <c r="D38" s="74">
        <v>197</v>
      </c>
      <c r="E38" s="74">
        <v>67</v>
      </c>
      <c r="F38" s="74">
        <v>99</v>
      </c>
      <c r="G38" s="74">
        <v>33</v>
      </c>
      <c r="H38" s="74">
        <v>29</v>
      </c>
      <c r="I38" s="74">
        <v>10</v>
      </c>
    </row>
    <row r="39" spans="1:9">
      <c r="A39" s="74">
        <v>46</v>
      </c>
      <c r="B39" s="74">
        <v>36</v>
      </c>
      <c r="C39" s="74">
        <v>320</v>
      </c>
      <c r="D39" s="74">
        <v>211</v>
      </c>
      <c r="E39" s="74">
        <v>66</v>
      </c>
      <c r="F39" s="74">
        <v>109</v>
      </c>
      <c r="G39" s="74">
        <v>34</v>
      </c>
      <c r="H39" s="74">
        <v>27</v>
      </c>
      <c r="I39" s="74">
        <v>8</v>
      </c>
    </row>
    <row r="40" spans="1:9">
      <c r="A40" s="74">
        <v>48</v>
      </c>
      <c r="B40" s="74">
        <v>39</v>
      </c>
      <c r="C40" s="74">
        <v>352</v>
      </c>
      <c r="D40" s="74">
        <v>230</v>
      </c>
      <c r="E40" s="74">
        <v>65</v>
      </c>
      <c r="F40" s="74">
        <v>122</v>
      </c>
      <c r="G40" s="74">
        <v>35</v>
      </c>
      <c r="H40" s="74">
        <v>27</v>
      </c>
      <c r="I40" s="74">
        <v>8</v>
      </c>
    </row>
    <row r="41" spans="1:9">
      <c r="A41" s="74">
        <v>50</v>
      </c>
      <c r="B41" s="74">
        <v>42</v>
      </c>
      <c r="C41" s="74">
        <v>386</v>
      </c>
      <c r="D41" s="74">
        <v>250</v>
      </c>
      <c r="E41" s="74">
        <v>65</v>
      </c>
      <c r="F41" s="74">
        <v>136</v>
      </c>
      <c r="G41" s="74">
        <v>35</v>
      </c>
      <c r="H41" s="74">
        <v>28</v>
      </c>
      <c r="I41" s="74">
        <v>7</v>
      </c>
    </row>
    <row r="42" spans="1:9">
      <c r="A42" s="74">
        <v>52</v>
      </c>
      <c r="B42" s="74">
        <v>45</v>
      </c>
      <c r="C42" s="74">
        <v>423</v>
      </c>
      <c r="D42" s="74">
        <v>272</v>
      </c>
      <c r="E42" s="74">
        <v>64</v>
      </c>
      <c r="F42" s="74">
        <v>151</v>
      </c>
      <c r="G42" s="74">
        <v>36</v>
      </c>
      <c r="H42" s="74">
        <v>31</v>
      </c>
      <c r="I42" s="74">
        <v>7</v>
      </c>
    </row>
    <row r="43" spans="1:9">
      <c r="A43" s="74">
        <v>54</v>
      </c>
      <c r="B43" s="74">
        <v>48</v>
      </c>
      <c r="C43" s="74">
        <v>459</v>
      </c>
      <c r="D43" s="74">
        <v>295</v>
      </c>
      <c r="E43" s="74">
        <v>64</v>
      </c>
      <c r="F43" s="74">
        <v>164</v>
      </c>
      <c r="G43" s="74">
        <v>36</v>
      </c>
      <c r="H43" s="74">
        <v>34</v>
      </c>
      <c r="I43" s="74">
        <v>7</v>
      </c>
    </row>
    <row r="44" spans="1:9">
      <c r="A44" s="74">
        <v>56</v>
      </c>
      <c r="B44" s="74">
        <v>51</v>
      </c>
      <c r="C44" s="74">
        <v>496</v>
      </c>
      <c r="D44" s="74">
        <v>316</v>
      </c>
      <c r="E44" s="74">
        <v>64</v>
      </c>
      <c r="F44" s="74">
        <v>180</v>
      </c>
      <c r="G44" s="74">
        <v>36</v>
      </c>
      <c r="H44" s="74">
        <v>37</v>
      </c>
      <c r="I44" s="74">
        <v>7</v>
      </c>
    </row>
    <row r="45" spans="1:9">
      <c r="A45" s="74">
        <v>58</v>
      </c>
      <c r="B45" s="74">
        <v>55</v>
      </c>
      <c r="C45" s="74">
        <v>544</v>
      </c>
      <c r="D45" s="74">
        <v>344</v>
      </c>
      <c r="E45" s="74">
        <v>63</v>
      </c>
      <c r="F45" s="74">
        <v>200</v>
      </c>
      <c r="G45" s="74">
        <v>37</v>
      </c>
      <c r="H45" s="74">
        <v>41</v>
      </c>
      <c r="I45" s="74">
        <v>8</v>
      </c>
    </row>
    <row r="46" spans="1:9">
      <c r="A46" s="74">
        <v>60</v>
      </c>
      <c r="B46" s="74">
        <v>58</v>
      </c>
      <c r="C46" s="74">
        <v>582</v>
      </c>
      <c r="D46" s="74">
        <v>365</v>
      </c>
      <c r="E46" s="74">
        <v>63</v>
      </c>
      <c r="F46" s="74">
        <v>217</v>
      </c>
      <c r="G46" s="74">
        <v>37</v>
      </c>
      <c r="H46" s="74">
        <v>45</v>
      </c>
      <c r="I46" s="74">
        <v>8</v>
      </c>
    </row>
    <row r="47" spans="1:9">
      <c r="A47" s="74">
        <v>62</v>
      </c>
      <c r="B47" s="74">
        <v>61</v>
      </c>
      <c r="C47" s="74">
        <v>618</v>
      </c>
      <c r="D47" s="74">
        <v>387</v>
      </c>
      <c r="E47" s="74">
        <v>63</v>
      </c>
      <c r="F47" s="74">
        <v>231</v>
      </c>
      <c r="G47" s="74">
        <v>37</v>
      </c>
      <c r="H47" s="74">
        <v>51</v>
      </c>
      <c r="I47" s="74">
        <v>8</v>
      </c>
    </row>
    <row r="48" spans="1:9">
      <c r="A48" s="74">
        <v>64</v>
      </c>
      <c r="B48" s="74">
        <v>64</v>
      </c>
      <c r="C48" s="74">
        <v>659</v>
      </c>
      <c r="D48" s="74">
        <v>413</v>
      </c>
      <c r="E48" s="74">
        <v>63</v>
      </c>
      <c r="F48" s="74">
        <v>246</v>
      </c>
      <c r="G48" s="74">
        <v>37</v>
      </c>
      <c r="H48" s="74">
        <v>56</v>
      </c>
      <c r="I48" s="74">
        <v>8</v>
      </c>
    </row>
    <row r="49" spans="1:12">
      <c r="A49" s="74">
        <v>66</v>
      </c>
      <c r="B49" s="74">
        <v>67</v>
      </c>
      <c r="C49" s="74">
        <v>696</v>
      </c>
      <c r="D49" s="74">
        <v>435</v>
      </c>
      <c r="E49" s="74">
        <v>62</v>
      </c>
      <c r="F49" s="74">
        <v>261</v>
      </c>
      <c r="G49" s="74">
        <v>38</v>
      </c>
      <c r="H49" s="74">
        <v>64</v>
      </c>
      <c r="I49" s="74">
        <v>9</v>
      </c>
    </row>
    <row r="50" spans="1:12">
      <c r="A50" s="74">
        <v>68</v>
      </c>
      <c r="B50" s="74">
        <v>69</v>
      </c>
      <c r="C50" s="74">
        <v>725</v>
      </c>
      <c r="D50" s="74">
        <v>452</v>
      </c>
      <c r="E50" s="74">
        <v>62</v>
      </c>
      <c r="F50" s="74">
        <v>273</v>
      </c>
      <c r="G50" s="74">
        <v>38</v>
      </c>
      <c r="H50" s="74">
        <v>72</v>
      </c>
      <c r="I50" s="74">
        <v>10</v>
      </c>
    </row>
    <row r="51" spans="1:12">
      <c r="A51" s="75">
        <v>70</v>
      </c>
      <c r="B51" s="75">
        <v>71</v>
      </c>
      <c r="C51" s="75">
        <v>750</v>
      </c>
      <c r="D51" s="75">
        <v>465</v>
      </c>
      <c r="E51" s="75">
        <v>62</v>
      </c>
      <c r="F51" s="75">
        <v>285</v>
      </c>
      <c r="G51" s="75">
        <v>38</v>
      </c>
      <c r="H51" s="75">
        <v>84</v>
      </c>
      <c r="I51" s="75">
        <v>11</v>
      </c>
    </row>
    <row r="54" spans="1:12">
      <c r="A54" s="76" t="s">
        <v>158</v>
      </c>
      <c r="B54" s="72"/>
      <c r="C54" s="72"/>
      <c r="D54" s="72"/>
      <c r="E54" s="72"/>
      <c r="F54" s="72"/>
      <c r="G54" s="72"/>
      <c r="H54" s="72"/>
      <c r="I54" s="72"/>
      <c r="J54" s="72"/>
    </row>
    <row r="55" spans="1:12">
      <c r="A55" s="72"/>
      <c r="B55" s="72"/>
      <c r="C55" s="72"/>
      <c r="D55" s="72"/>
      <c r="E55" s="72"/>
      <c r="F55" s="72"/>
      <c r="G55" s="72"/>
      <c r="H55" s="72"/>
      <c r="I55" s="72"/>
      <c r="J55" s="72"/>
    </row>
    <row r="56" spans="1:12">
      <c r="A56" s="72" t="s">
        <v>159</v>
      </c>
      <c r="B56" s="72"/>
      <c r="C56" s="72"/>
      <c r="D56" s="72"/>
      <c r="E56" s="72"/>
      <c r="F56" s="72"/>
      <c r="G56" s="72"/>
      <c r="H56" s="72"/>
      <c r="I56" s="72"/>
      <c r="J56" s="72"/>
    </row>
    <row r="57" spans="1:12">
      <c r="A57" s="72"/>
      <c r="B57" s="72"/>
      <c r="C57" s="72"/>
      <c r="D57" s="72"/>
      <c r="E57" s="72"/>
      <c r="F57" s="72"/>
      <c r="G57" s="72"/>
      <c r="H57" s="72"/>
      <c r="I57" s="72"/>
      <c r="J57" s="72"/>
    </row>
    <row r="58" spans="1:12">
      <c r="A58" s="362" t="s">
        <v>153</v>
      </c>
      <c r="B58" s="362" t="s">
        <v>160</v>
      </c>
      <c r="C58" s="360" t="s">
        <v>161</v>
      </c>
      <c r="D58" s="360"/>
      <c r="E58" s="359" t="s">
        <v>162</v>
      </c>
      <c r="F58" s="359"/>
      <c r="G58" s="360"/>
      <c r="H58" s="359" t="s">
        <v>163</v>
      </c>
      <c r="I58" s="359"/>
      <c r="J58" s="359"/>
      <c r="K58" s="194"/>
      <c r="L58" s="220" t="s">
        <v>542</v>
      </c>
    </row>
    <row r="59" spans="1:12">
      <c r="A59" s="362"/>
      <c r="B59" s="362"/>
      <c r="C59" s="362" t="s">
        <v>164</v>
      </c>
      <c r="D59" s="72" t="s">
        <v>165</v>
      </c>
      <c r="E59" s="72" t="s">
        <v>166</v>
      </c>
      <c r="F59" s="359" t="s">
        <v>167</v>
      </c>
      <c r="G59" s="359"/>
      <c r="H59" s="359" t="s">
        <v>168</v>
      </c>
      <c r="I59" s="359"/>
      <c r="J59" s="361" t="s">
        <v>169</v>
      </c>
      <c r="K59" s="357" t="s">
        <v>537</v>
      </c>
    </row>
    <row r="60" spans="1:12" ht="25.5" customHeight="1">
      <c r="A60" s="362"/>
      <c r="B60" s="362"/>
      <c r="C60" s="362"/>
      <c r="D60" s="72"/>
      <c r="E60" s="72"/>
      <c r="F60" s="72" t="s">
        <v>170</v>
      </c>
      <c r="G60" s="72" t="s">
        <v>171</v>
      </c>
      <c r="H60" s="72" t="s">
        <v>172</v>
      </c>
      <c r="I60" s="72" t="s">
        <v>173</v>
      </c>
      <c r="J60" s="361"/>
      <c r="K60" s="358"/>
      <c r="L60" s="220" t="s">
        <v>541</v>
      </c>
    </row>
    <row r="61" spans="1:12">
      <c r="A61" s="72">
        <v>4</v>
      </c>
      <c r="B61" s="72">
        <v>5.2</v>
      </c>
      <c r="C61" s="72">
        <v>8</v>
      </c>
      <c r="D61" s="72">
        <v>1.8</v>
      </c>
      <c r="E61" s="72">
        <v>1.1000000000000001</v>
      </c>
      <c r="F61" s="72">
        <v>14</v>
      </c>
      <c r="G61" s="72">
        <v>61</v>
      </c>
      <c r="H61" s="72">
        <v>1.5</v>
      </c>
      <c r="I61" s="72">
        <v>0.3</v>
      </c>
      <c r="J61" s="72">
        <v>0.2</v>
      </c>
      <c r="K61" s="54">
        <f>E61*(1-0.523)</f>
        <v>0.52470000000000006</v>
      </c>
      <c r="L61" s="54">
        <v>5.9</v>
      </c>
    </row>
    <row r="62" spans="1:12">
      <c r="A62" s="72">
        <v>5</v>
      </c>
      <c r="B62" s="72">
        <v>6.1</v>
      </c>
      <c r="C62" s="72">
        <v>11.2</v>
      </c>
      <c r="D62" s="72">
        <v>2.2000000000000002</v>
      </c>
      <c r="E62" s="72">
        <v>1.3</v>
      </c>
      <c r="F62" s="72">
        <v>12</v>
      </c>
      <c r="G62" s="72">
        <v>59</v>
      </c>
      <c r="H62" s="72">
        <v>1.8</v>
      </c>
      <c r="I62" s="72">
        <v>0.4</v>
      </c>
      <c r="J62" s="72">
        <v>0.2</v>
      </c>
      <c r="K62" s="54">
        <f t="shared" ref="K62:K77" si="0">E62*(1-0.523)</f>
        <v>0.62009999999999998</v>
      </c>
      <c r="L62" s="54">
        <v>6.8</v>
      </c>
    </row>
    <row r="63" spans="1:12">
      <c r="A63" s="72">
        <v>6</v>
      </c>
      <c r="B63" s="77">
        <v>6.7</v>
      </c>
      <c r="C63" s="72">
        <v>15.5</v>
      </c>
      <c r="D63" s="72">
        <v>3</v>
      </c>
      <c r="E63" s="72">
        <v>1.7</v>
      </c>
      <c r="F63" s="72">
        <v>11</v>
      </c>
      <c r="G63" s="72">
        <v>57</v>
      </c>
      <c r="H63" s="72">
        <v>2.2999999999999998</v>
      </c>
      <c r="I63" s="72">
        <v>0.4</v>
      </c>
      <c r="J63" s="72">
        <v>0.3</v>
      </c>
      <c r="K63" s="54">
        <f t="shared" si="0"/>
        <v>0.81089999999999995</v>
      </c>
      <c r="L63" s="54">
        <v>7.7</v>
      </c>
    </row>
    <row r="64" spans="1:12">
      <c r="A64" s="72">
        <v>7</v>
      </c>
      <c r="B64" s="72">
        <v>7.4</v>
      </c>
      <c r="C64" s="72">
        <v>15.1</v>
      </c>
      <c r="D64" s="72">
        <v>4.0999999999999996</v>
      </c>
      <c r="E64" s="72">
        <v>2.4</v>
      </c>
      <c r="F64" s="72">
        <v>16</v>
      </c>
      <c r="G64" s="72">
        <v>59</v>
      </c>
      <c r="H64" s="72">
        <v>2</v>
      </c>
      <c r="I64" s="72">
        <v>0.6</v>
      </c>
      <c r="J64" s="72">
        <v>0.3</v>
      </c>
      <c r="K64" s="54">
        <f t="shared" si="0"/>
        <v>1.1447999999999998</v>
      </c>
      <c r="L64" s="54">
        <v>8.5</v>
      </c>
    </row>
    <row r="65" spans="1:12">
      <c r="A65" s="72">
        <v>8</v>
      </c>
      <c r="B65" s="72">
        <v>8.1</v>
      </c>
      <c r="C65" s="72">
        <v>16</v>
      </c>
      <c r="D65" s="72">
        <v>6.2</v>
      </c>
      <c r="E65" s="72">
        <v>3.6</v>
      </c>
      <c r="F65" s="72">
        <v>22</v>
      </c>
      <c r="G65" s="72">
        <v>58</v>
      </c>
      <c r="H65" s="72">
        <v>2</v>
      </c>
      <c r="I65" s="72">
        <v>0.8</v>
      </c>
      <c r="J65" s="72">
        <v>0.4</v>
      </c>
      <c r="K65" s="54">
        <f t="shared" si="0"/>
        <v>1.7172000000000001</v>
      </c>
      <c r="L65" s="54">
        <v>9.1999999999999993</v>
      </c>
    </row>
    <row r="66" spans="1:12">
      <c r="A66" s="72">
        <v>9</v>
      </c>
      <c r="B66" s="72">
        <v>9.1</v>
      </c>
      <c r="C66" s="72">
        <v>17.5</v>
      </c>
      <c r="D66" s="77">
        <v>8.9</v>
      </c>
      <c r="E66" s="72">
        <v>5.2</v>
      </c>
      <c r="F66" s="72">
        <v>30</v>
      </c>
      <c r="G66" s="72">
        <v>59</v>
      </c>
      <c r="H66" s="72">
        <v>1.9</v>
      </c>
      <c r="I66" s="72">
        <v>1</v>
      </c>
      <c r="J66" s="72">
        <v>0.6</v>
      </c>
      <c r="K66" s="54">
        <f t="shared" si="0"/>
        <v>2.4803999999999999</v>
      </c>
      <c r="L66" s="54">
        <v>9.9</v>
      </c>
    </row>
    <row r="67" spans="1:12">
      <c r="A67" s="72">
        <v>10</v>
      </c>
      <c r="B67" s="77">
        <v>10.3</v>
      </c>
      <c r="C67" s="72">
        <v>19</v>
      </c>
      <c r="D67" s="72">
        <v>11.7</v>
      </c>
      <c r="E67" s="72">
        <v>6.9</v>
      </c>
      <c r="F67" s="72">
        <v>37</v>
      </c>
      <c r="G67" s="72">
        <v>59</v>
      </c>
      <c r="H67" s="72">
        <v>1.9</v>
      </c>
      <c r="I67" s="72">
        <v>1.1000000000000001</v>
      </c>
      <c r="J67" s="72">
        <v>0.7</v>
      </c>
      <c r="K67" s="54">
        <f t="shared" si="0"/>
        <v>3.2913000000000001</v>
      </c>
      <c r="L67" s="54">
        <v>10.5</v>
      </c>
    </row>
    <row r="68" spans="1:12">
      <c r="A68" s="72">
        <v>12</v>
      </c>
      <c r="B68" s="72">
        <v>13.7</v>
      </c>
      <c r="C68" s="72">
        <v>25.5</v>
      </c>
      <c r="D68" s="72">
        <v>19.5</v>
      </c>
      <c r="E68" s="72">
        <v>11.5</v>
      </c>
      <c r="F68" s="72">
        <v>45</v>
      </c>
      <c r="G68" s="72">
        <v>59</v>
      </c>
      <c r="H68" s="72">
        <v>1.9</v>
      </c>
      <c r="I68" s="72">
        <v>1.4</v>
      </c>
      <c r="J68" s="72">
        <v>0.9</v>
      </c>
      <c r="K68" s="54">
        <f t="shared" si="0"/>
        <v>5.4855</v>
      </c>
      <c r="L68" s="54">
        <v>11.7</v>
      </c>
    </row>
    <row r="69" spans="1:12">
      <c r="A69" s="72">
        <v>14</v>
      </c>
      <c r="B69" s="72">
        <v>18.100000000000001</v>
      </c>
      <c r="C69" s="72">
        <v>33.5</v>
      </c>
      <c r="D69" s="72">
        <v>28.4</v>
      </c>
      <c r="E69" s="77">
        <v>16.399999999999999</v>
      </c>
      <c r="F69" s="72">
        <v>49</v>
      </c>
      <c r="G69" s="72">
        <v>58</v>
      </c>
      <c r="H69" s="72">
        <v>1.9</v>
      </c>
      <c r="I69" s="77">
        <v>1.6</v>
      </c>
      <c r="J69" s="72">
        <v>0.9</v>
      </c>
      <c r="K69" s="54">
        <f t="shared" si="0"/>
        <v>7.8227999999999991</v>
      </c>
      <c r="L69" s="54">
        <v>12.7</v>
      </c>
    </row>
    <row r="70" spans="1:12">
      <c r="A70" s="72">
        <v>16</v>
      </c>
      <c r="B70" s="72">
        <v>22.9</v>
      </c>
      <c r="C70" s="72">
        <v>42.5</v>
      </c>
      <c r="D70" s="72">
        <v>37.9</v>
      </c>
      <c r="E70" s="72">
        <v>22</v>
      </c>
      <c r="F70" s="72">
        <v>52</v>
      </c>
      <c r="G70" s="72">
        <v>58</v>
      </c>
      <c r="H70" s="72">
        <v>1.9</v>
      </c>
      <c r="I70" s="72">
        <v>1.7</v>
      </c>
      <c r="J70" s="72">
        <v>1</v>
      </c>
      <c r="K70" s="54">
        <f t="shared" si="0"/>
        <v>10.494</v>
      </c>
      <c r="L70" s="54">
        <v>13.6</v>
      </c>
    </row>
    <row r="71" spans="1:12">
      <c r="A71" s="72">
        <v>18</v>
      </c>
      <c r="B71" s="72">
        <v>28.7</v>
      </c>
      <c r="C71" s="72">
        <v>54</v>
      </c>
      <c r="D71" s="72">
        <v>49.8</v>
      </c>
      <c r="E71" s="72">
        <v>29</v>
      </c>
      <c r="F71" s="72">
        <v>53</v>
      </c>
      <c r="G71" s="72">
        <v>58</v>
      </c>
      <c r="H71" s="72">
        <v>1.9</v>
      </c>
      <c r="I71" s="72">
        <v>1.7</v>
      </c>
      <c r="J71" s="72">
        <v>1</v>
      </c>
      <c r="K71" s="54">
        <f t="shared" si="0"/>
        <v>13.833</v>
      </c>
      <c r="L71" s="54">
        <v>14.2</v>
      </c>
    </row>
    <row r="72" spans="1:12">
      <c r="A72" s="72">
        <v>20</v>
      </c>
      <c r="B72" s="72">
        <v>35.299999999999997</v>
      </c>
      <c r="C72" s="72">
        <v>67</v>
      </c>
      <c r="D72" s="72">
        <v>63</v>
      </c>
      <c r="E72" s="72">
        <v>35</v>
      </c>
      <c r="F72" s="72">
        <v>52</v>
      </c>
      <c r="G72" s="72">
        <v>56</v>
      </c>
      <c r="H72" s="72">
        <v>1.9</v>
      </c>
      <c r="I72" s="72">
        <v>1.8</v>
      </c>
      <c r="J72" s="72">
        <v>1</v>
      </c>
      <c r="K72" s="54">
        <f t="shared" si="0"/>
        <v>16.695</v>
      </c>
      <c r="L72" s="54">
        <v>14.9</v>
      </c>
    </row>
    <row r="73" spans="1:12">
      <c r="A73" s="72">
        <v>22</v>
      </c>
      <c r="B73" s="72">
        <v>42.7</v>
      </c>
      <c r="C73" s="72">
        <v>81</v>
      </c>
      <c r="D73" s="72">
        <v>77.2</v>
      </c>
      <c r="E73" s="72">
        <v>42</v>
      </c>
      <c r="F73" s="72">
        <v>52</v>
      </c>
      <c r="G73" s="72">
        <v>54</v>
      </c>
      <c r="H73" s="72">
        <v>1.9</v>
      </c>
      <c r="I73" s="72">
        <v>1.8</v>
      </c>
      <c r="J73" s="72">
        <v>1</v>
      </c>
      <c r="K73" s="54">
        <f t="shared" si="0"/>
        <v>20.033999999999999</v>
      </c>
      <c r="L73" s="54">
        <v>15.5</v>
      </c>
    </row>
    <row r="74" spans="1:12">
      <c r="A74" s="72">
        <v>24</v>
      </c>
      <c r="B74" s="72">
        <v>50.5</v>
      </c>
      <c r="C74" s="72">
        <v>97</v>
      </c>
      <c r="D74" s="72">
        <v>92.3</v>
      </c>
      <c r="E74" s="72">
        <v>50</v>
      </c>
      <c r="F74" s="72">
        <v>52</v>
      </c>
      <c r="G74" s="72">
        <v>54</v>
      </c>
      <c r="H74" s="72">
        <v>1.9</v>
      </c>
      <c r="I74" s="77">
        <v>1.8</v>
      </c>
      <c r="J74" s="72">
        <v>1</v>
      </c>
      <c r="K74" s="54">
        <f t="shared" si="0"/>
        <v>23.849999999999998</v>
      </c>
      <c r="L74" s="54">
        <v>16</v>
      </c>
    </row>
    <row r="75" spans="1:12">
      <c r="A75" s="72">
        <v>26</v>
      </c>
      <c r="B75" s="72">
        <v>59.4</v>
      </c>
      <c r="C75" s="72">
        <v>113</v>
      </c>
      <c r="D75" s="72">
        <v>109.4</v>
      </c>
      <c r="E75" s="72">
        <v>58</v>
      </c>
      <c r="F75" s="72">
        <v>51</v>
      </c>
      <c r="G75" s="72">
        <v>54</v>
      </c>
      <c r="H75" s="72">
        <v>1.9</v>
      </c>
      <c r="I75" s="72">
        <v>1.9</v>
      </c>
      <c r="J75" s="72">
        <v>1</v>
      </c>
      <c r="K75" s="54">
        <f t="shared" si="0"/>
        <v>27.666</v>
      </c>
      <c r="L75" s="54">
        <v>16.600000000000001</v>
      </c>
    </row>
    <row r="76" spans="1:12">
      <c r="A76" s="72">
        <v>28</v>
      </c>
      <c r="B76" s="72">
        <v>68.900000000000006</v>
      </c>
      <c r="C76" s="72">
        <v>131</v>
      </c>
      <c r="D76" s="72">
        <v>127.5</v>
      </c>
      <c r="E76" s="72">
        <v>65</v>
      </c>
      <c r="F76" s="72">
        <v>50</v>
      </c>
      <c r="G76" s="72">
        <v>51</v>
      </c>
      <c r="H76" s="72">
        <v>1.9</v>
      </c>
      <c r="I76" s="72">
        <v>1.9</v>
      </c>
      <c r="J76" s="72">
        <v>0.9</v>
      </c>
      <c r="K76" s="54">
        <f t="shared" si="0"/>
        <v>31.004999999999999</v>
      </c>
      <c r="L76" s="54">
        <v>17.2</v>
      </c>
    </row>
    <row r="77" spans="1:12">
      <c r="A77" s="72">
        <v>30</v>
      </c>
      <c r="B77" s="72">
        <v>78.8</v>
      </c>
      <c r="C77" s="72">
        <v>150</v>
      </c>
      <c r="D77" s="72">
        <v>146.6</v>
      </c>
      <c r="E77" s="72">
        <v>72</v>
      </c>
      <c r="F77" s="72">
        <v>48</v>
      </c>
      <c r="G77" s="72">
        <v>49</v>
      </c>
      <c r="H77" s="72">
        <v>1.9</v>
      </c>
      <c r="I77" s="72">
        <v>1.9</v>
      </c>
      <c r="J77" s="72">
        <v>0.9</v>
      </c>
      <c r="K77" s="54">
        <f t="shared" si="0"/>
        <v>34.344000000000001</v>
      </c>
      <c r="L77" s="54">
        <v>17.7</v>
      </c>
    </row>
  </sheetData>
  <mergeCells count="18">
    <mergeCell ref="A6:A8"/>
    <mergeCell ref="B6:B8"/>
    <mergeCell ref="A31:A33"/>
    <mergeCell ref="B31:B33"/>
    <mergeCell ref="A58:A60"/>
    <mergeCell ref="B58:B60"/>
    <mergeCell ref="C58:D58"/>
    <mergeCell ref="C59:C60"/>
    <mergeCell ref="C31:I31"/>
    <mergeCell ref="C32:C33"/>
    <mergeCell ref="D32:E32"/>
    <mergeCell ref="F32:G32"/>
    <mergeCell ref="K59:K60"/>
    <mergeCell ref="E58:G58"/>
    <mergeCell ref="F59:G59"/>
    <mergeCell ref="H58:J58"/>
    <mergeCell ref="H59:I59"/>
    <mergeCell ref="J59:J60"/>
  </mergeCells>
  <phoneticPr fontId="5" type="noConversion"/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37"/>
  <sheetViews>
    <sheetView workbookViewId="0">
      <selection activeCell="M25" sqref="M24:M25"/>
    </sheetView>
  </sheetViews>
  <sheetFormatPr baseColWidth="10" defaultRowHeight="12.75"/>
  <cols>
    <col min="1" max="256" width="9.140625" style="54" customWidth="1"/>
    <col min="257" max="16384" width="11.42578125" style="54"/>
  </cols>
  <sheetData>
    <row r="1" spans="1:11">
      <c r="A1" s="52" t="s">
        <v>174</v>
      </c>
      <c r="B1" s="52"/>
      <c r="C1" s="53"/>
      <c r="D1" s="53"/>
      <c r="E1" s="53"/>
      <c r="F1" s="53"/>
      <c r="G1" s="53"/>
      <c r="H1" s="53"/>
      <c r="I1" s="53"/>
      <c r="J1" s="53"/>
      <c r="K1" s="53"/>
    </row>
    <row r="2" spans="1:11">
      <c r="A2" s="55" t="s">
        <v>175</v>
      </c>
      <c r="B2" s="55"/>
      <c r="C2" s="53"/>
      <c r="D2" s="53"/>
      <c r="E2" s="53"/>
      <c r="F2" s="53"/>
      <c r="G2" s="53"/>
      <c r="H2" s="53"/>
      <c r="I2" s="53"/>
      <c r="J2" s="53"/>
      <c r="K2" s="53"/>
    </row>
    <row r="3" spans="1:11">
      <c r="A3" s="375" t="s">
        <v>176</v>
      </c>
      <c r="B3" s="376"/>
      <c r="C3" s="379" t="s">
        <v>177</v>
      </c>
      <c r="D3" s="372" t="s">
        <v>178</v>
      </c>
      <c r="E3" s="373"/>
      <c r="F3" s="374"/>
      <c r="G3" s="372" t="s">
        <v>179</v>
      </c>
      <c r="H3" s="374"/>
      <c r="I3" s="78" t="s">
        <v>180</v>
      </c>
      <c r="J3" s="78"/>
      <c r="K3" s="53"/>
    </row>
    <row r="4" spans="1:11" ht="38.25">
      <c r="A4" s="377"/>
      <c r="B4" s="378"/>
      <c r="C4" s="380"/>
      <c r="D4" s="79" t="s">
        <v>181</v>
      </c>
      <c r="E4" s="79" t="s">
        <v>182</v>
      </c>
      <c r="F4" s="79" t="s">
        <v>183</v>
      </c>
      <c r="G4" s="79" t="s">
        <v>184</v>
      </c>
      <c r="H4" s="79" t="s">
        <v>185</v>
      </c>
      <c r="I4" s="79" t="s">
        <v>186</v>
      </c>
      <c r="J4" s="80" t="s">
        <v>187</v>
      </c>
      <c r="K4" s="222" t="s">
        <v>538</v>
      </c>
    </row>
    <row r="5" spans="1:11">
      <c r="A5" s="81" t="s">
        <v>356</v>
      </c>
      <c r="B5" s="65"/>
      <c r="C5" s="82"/>
      <c r="D5" s="82"/>
      <c r="E5" s="82"/>
      <c r="F5" s="82"/>
      <c r="G5" s="82"/>
      <c r="H5" s="82"/>
      <c r="I5" s="82"/>
      <c r="J5" s="83"/>
      <c r="K5" s="223"/>
    </row>
    <row r="6" spans="1:11">
      <c r="A6" s="67" t="s">
        <v>188</v>
      </c>
      <c r="B6" s="67"/>
      <c r="C6" s="84"/>
      <c r="D6" s="84"/>
      <c r="E6" s="84"/>
      <c r="F6" s="84"/>
      <c r="G6" s="84"/>
      <c r="H6" s="84"/>
      <c r="I6" s="84"/>
      <c r="J6" s="85"/>
      <c r="K6" s="223"/>
    </row>
    <row r="7" spans="1:11">
      <c r="A7" s="67" t="s">
        <v>189</v>
      </c>
      <c r="B7" s="67"/>
      <c r="C7" s="67">
        <v>54.5</v>
      </c>
      <c r="D7" s="67">
        <v>14.9</v>
      </c>
      <c r="E7" s="67">
        <v>3.12</v>
      </c>
      <c r="F7" s="67">
        <v>46.5</v>
      </c>
      <c r="G7" s="86" t="s">
        <v>190</v>
      </c>
      <c r="H7" s="67">
        <v>5.86</v>
      </c>
      <c r="I7" s="67">
        <v>7.25</v>
      </c>
      <c r="J7" s="87">
        <v>48</v>
      </c>
      <c r="K7" s="223"/>
    </row>
    <row r="8" spans="1:11">
      <c r="A8" s="370" t="s">
        <v>191</v>
      </c>
      <c r="B8" s="371"/>
      <c r="C8" s="67">
        <v>51</v>
      </c>
      <c r="D8" s="67">
        <v>15.1</v>
      </c>
      <c r="E8" s="67">
        <v>3.63</v>
      </c>
      <c r="F8" s="67">
        <v>54.8</v>
      </c>
      <c r="G8" s="86" t="s">
        <v>192</v>
      </c>
      <c r="H8" s="67">
        <v>5.64</v>
      </c>
      <c r="I8" s="67">
        <v>25.1</v>
      </c>
      <c r="J8" s="87">
        <v>60</v>
      </c>
      <c r="K8" s="223"/>
    </row>
    <row r="9" spans="1:11">
      <c r="A9" s="67" t="s">
        <v>193</v>
      </c>
      <c r="B9" s="67"/>
      <c r="C9" s="67">
        <v>51.8</v>
      </c>
      <c r="D9" s="67">
        <v>15</v>
      </c>
      <c r="E9" s="67">
        <v>3.51</v>
      </c>
      <c r="F9" s="67">
        <v>52.7</v>
      </c>
      <c r="G9" s="86" t="s">
        <v>194</v>
      </c>
      <c r="H9" s="67">
        <v>5.69</v>
      </c>
      <c r="I9" s="67">
        <v>32.35</v>
      </c>
      <c r="J9" s="87">
        <v>56</v>
      </c>
      <c r="K9" s="223">
        <f>I9*(1-0.518)</f>
        <v>15.592700000000001</v>
      </c>
    </row>
    <row r="10" spans="1:11">
      <c r="A10" s="89" t="s">
        <v>195</v>
      </c>
      <c r="B10" s="67"/>
      <c r="C10" s="84"/>
      <c r="D10" s="84"/>
      <c r="E10" s="84"/>
      <c r="F10" s="84"/>
      <c r="G10" s="90"/>
      <c r="H10" s="84"/>
      <c r="I10" s="84"/>
      <c r="J10" s="85"/>
      <c r="K10" s="223"/>
    </row>
    <row r="11" spans="1:11">
      <c r="A11" s="67" t="s">
        <v>196</v>
      </c>
      <c r="B11" s="67"/>
      <c r="C11" s="84"/>
      <c r="D11" s="84"/>
      <c r="E11" s="84"/>
      <c r="F11" s="84"/>
      <c r="G11" s="90"/>
      <c r="H11" s="84"/>
      <c r="I11" s="84"/>
      <c r="J11" s="85"/>
      <c r="K11" s="223"/>
    </row>
    <row r="12" spans="1:11">
      <c r="A12" s="67" t="s">
        <v>189</v>
      </c>
      <c r="B12" s="67"/>
      <c r="C12" s="67">
        <v>53.6</v>
      </c>
      <c r="D12" s="67">
        <v>12.4</v>
      </c>
      <c r="E12" s="67">
        <v>2.73</v>
      </c>
      <c r="F12" s="67">
        <v>33.799999999999997</v>
      </c>
      <c r="G12" s="86" t="s">
        <v>197</v>
      </c>
      <c r="H12" s="67">
        <v>5.95</v>
      </c>
      <c r="I12" s="67">
        <v>5.48</v>
      </c>
      <c r="J12" s="87">
        <v>43</v>
      </c>
      <c r="K12" s="223"/>
    </row>
    <row r="13" spans="1:11">
      <c r="A13" s="370" t="s">
        <v>191</v>
      </c>
      <c r="B13" s="371"/>
      <c r="C13" s="67">
        <v>50</v>
      </c>
      <c r="D13" s="67">
        <v>13.2</v>
      </c>
      <c r="E13" s="67">
        <v>3.39</v>
      </c>
      <c r="F13" s="67">
        <v>44.7</v>
      </c>
      <c r="G13" s="86" t="s">
        <v>198</v>
      </c>
      <c r="H13" s="67">
        <v>5.72</v>
      </c>
      <c r="I13" s="67">
        <v>22.44</v>
      </c>
      <c r="J13" s="87">
        <v>57</v>
      </c>
      <c r="K13" s="223"/>
    </row>
    <row r="14" spans="1:11">
      <c r="A14" s="67" t="s">
        <v>193</v>
      </c>
      <c r="B14" s="67"/>
      <c r="C14" s="67">
        <v>50.7</v>
      </c>
      <c r="D14" s="67">
        <v>13</v>
      </c>
      <c r="E14" s="67">
        <v>3.23</v>
      </c>
      <c r="F14" s="67">
        <v>42</v>
      </c>
      <c r="G14" s="86" t="s">
        <v>199</v>
      </c>
      <c r="H14" s="67">
        <v>5.76</v>
      </c>
      <c r="I14" s="67">
        <v>27.92</v>
      </c>
      <c r="J14" s="87">
        <v>54</v>
      </c>
      <c r="K14" s="223">
        <f>I14*(1-0.507)</f>
        <v>13.764560000000001</v>
      </c>
    </row>
    <row r="15" spans="1:11">
      <c r="A15" s="89" t="s">
        <v>357</v>
      </c>
      <c r="B15" s="67"/>
      <c r="C15" s="84"/>
      <c r="D15" s="84"/>
      <c r="E15" s="84"/>
      <c r="F15" s="84"/>
      <c r="G15" s="84"/>
      <c r="H15" s="84"/>
      <c r="I15" s="84"/>
      <c r="J15" s="85"/>
      <c r="K15" s="223"/>
    </row>
    <row r="16" spans="1:11">
      <c r="A16" s="67" t="s">
        <v>200</v>
      </c>
      <c r="B16" s="67"/>
      <c r="C16" s="84"/>
      <c r="D16" s="84"/>
      <c r="E16" s="84"/>
      <c r="F16" s="84"/>
      <c r="G16" s="84"/>
      <c r="H16" s="84"/>
      <c r="I16" s="84"/>
      <c r="J16" s="85"/>
      <c r="K16" s="223"/>
    </row>
    <row r="17" spans="1:11">
      <c r="A17" s="67" t="s">
        <v>189</v>
      </c>
      <c r="B17" s="67"/>
      <c r="C17" s="67">
        <v>55.5</v>
      </c>
      <c r="D17" s="67">
        <v>13.4</v>
      </c>
      <c r="E17" s="67">
        <v>3.06</v>
      </c>
      <c r="F17" s="67">
        <v>41</v>
      </c>
      <c r="G17" s="86" t="s">
        <v>201</v>
      </c>
      <c r="H17" s="67">
        <v>5.9</v>
      </c>
      <c r="I17" s="67">
        <v>4.2</v>
      </c>
      <c r="J17" s="87">
        <v>51</v>
      </c>
      <c r="K17" s="223"/>
    </row>
    <row r="18" spans="1:11">
      <c r="A18" s="370" t="s">
        <v>191</v>
      </c>
      <c r="B18" s="371"/>
      <c r="C18" s="67">
        <v>52</v>
      </c>
      <c r="D18" s="67">
        <v>13.6</v>
      </c>
      <c r="E18" s="67">
        <v>3.52</v>
      </c>
      <c r="F18" s="67">
        <v>47.9</v>
      </c>
      <c r="G18" s="86" t="s">
        <v>202</v>
      </c>
      <c r="H18" s="67">
        <v>5.7</v>
      </c>
      <c r="I18" s="67">
        <v>12.1</v>
      </c>
      <c r="J18" s="87">
        <v>61</v>
      </c>
      <c r="K18" s="223"/>
    </row>
    <row r="19" spans="1:11">
      <c r="A19" s="67" t="s">
        <v>193</v>
      </c>
      <c r="B19" s="67"/>
      <c r="C19" s="67">
        <v>52.9</v>
      </c>
      <c r="D19" s="67">
        <v>13.5</v>
      </c>
      <c r="E19" s="67">
        <v>3.41</v>
      </c>
      <c r="F19" s="67">
        <v>46</v>
      </c>
      <c r="G19" s="86" t="s">
        <v>203</v>
      </c>
      <c r="H19" s="67">
        <v>5.75</v>
      </c>
      <c r="I19" s="67">
        <v>16.3</v>
      </c>
      <c r="J19" s="87">
        <v>58</v>
      </c>
      <c r="K19" s="223">
        <f>I19*(1-0.529)</f>
        <v>7.6772999999999998</v>
      </c>
    </row>
    <row r="20" spans="1:11">
      <c r="A20" s="89" t="s">
        <v>204</v>
      </c>
      <c r="B20" s="67"/>
      <c r="C20" s="84"/>
      <c r="D20" s="84"/>
      <c r="E20" s="84"/>
      <c r="F20" s="84"/>
      <c r="G20" s="90"/>
      <c r="H20" s="84"/>
      <c r="I20" s="84"/>
      <c r="J20" s="85"/>
      <c r="K20" s="223"/>
    </row>
    <row r="21" spans="1:11">
      <c r="A21" s="67" t="s">
        <v>205</v>
      </c>
      <c r="B21" s="67"/>
      <c r="C21" s="84"/>
      <c r="D21" s="84"/>
      <c r="E21" s="84"/>
      <c r="F21" s="84"/>
      <c r="G21" s="90"/>
      <c r="H21" s="84"/>
      <c r="I21" s="84"/>
      <c r="J21" s="85"/>
      <c r="K21" s="223"/>
    </row>
    <row r="22" spans="1:11">
      <c r="A22" s="67" t="s">
        <v>189</v>
      </c>
      <c r="B22" s="67"/>
      <c r="C22" s="67">
        <v>57.4</v>
      </c>
      <c r="D22" s="67">
        <v>12.9</v>
      </c>
      <c r="E22" s="67">
        <v>2.66</v>
      </c>
      <c r="F22" s="67">
        <v>34.299999999999997</v>
      </c>
      <c r="G22" s="86" t="s">
        <v>206</v>
      </c>
      <c r="H22" s="67">
        <v>5.93</v>
      </c>
      <c r="I22" s="67">
        <v>2.42</v>
      </c>
      <c r="J22" s="87">
        <v>49</v>
      </c>
      <c r="K22" s="223"/>
    </row>
    <row r="23" spans="1:11">
      <c r="A23" s="370" t="s">
        <v>207</v>
      </c>
      <c r="B23" s="371"/>
      <c r="C23" s="67">
        <v>55.2</v>
      </c>
      <c r="D23" s="67">
        <v>13.9</v>
      </c>
      <c r="E23" s="67">
        <v>3.17</v>
      </c>
      <c r="F23" s="67">
        <v>44.1</v>
      </c>
      <c r="G23" s="86" t="s">
        <v>208</v>
      </c>
      <c r="H23" s="67">
        <v>5.78</v>
      </c>
      <c r="I23" s="67">
        <v>8.35</v>
      </c>
      <c r="J23" s="87">
        <v>58</v>
      </c>
      <c r="K23" s="223"/>
    </row>
    <row r="24" spans="1:11">
      <c r="A24" s="67" t="s">
        <v>193</v>
      </c>
      <c r="B24" s="67"/>
      <c r="C24" s="67">
        <v>55.7</v>
      </c>
      <c r="D24" s="67">
        <v>13.6</v>
      </c>
      <c r="E24" s="67">
        <v>2.85</v>
      </c>
      <c r="F24" s="67">
        <v>38.700000000000003</v>
      </c>
      <c r="G24" s="86" t="s">
        <v>209</v>
      </c>
      <c r="H24" s="67">
        <v>5.81</v>
      </c>
      <c r="I24" s="67">
        <v>10.77</v>
      </c>
      <c r="J24" s="87">
        <v>56</v>
      </c>
      <c r="K24" s="223">
        <f>I24*(1-0.557)</f>
        <v>4.7711099999999993</v>
      </c>
    </row>
    <row r="25" spans="1:11">
      <c r="A25" s="89" t="s">
        <v>210</v>
      </c>
      <c r="B25" s="67"/>
      <c r="C25" s="84"/>
      <c r="D25" s="84"/>
      <c r="E25" s="84"/>
      <c r="F25" s="67"/>
      <c r="G25" s="90"/>
      <c r="H25" s="84"/>
      <c r="I25" s="84"/>
      <c r="J25" s="85"/>
      <c r="K25" s="223"/>
    </row>
    <row r="26" spans="1:11">
      <c r="A26" s="67" t="s">
        <v>211</v>
      </c>
      <c r="B26" s="67"/>
      <c r="C26" s="84"/>
      <c r="D26" s="84"/>
      <c r="E26" s="84"/>
      <c r="F26" s="84"/>
      <c r="G26" s="90"/>
      <c r="H26" s="84"/>
      <c r="I26" s="84"/>
      <c r="J26" s="85"/>
      <c r="K26" s="223"/>
    </row>
    <row r="27" spans="1:11">
      <c r="A27" s="67" t="s">
        <v>189</v>
      </c>
      <c r="B27" s="67"/>
      <c r="C27" s="67">
        <v>57.5</v>
      </c>
      <c r="D27" s="67">
        <v>13.3</v>
      </c>
      <c r="E27" s="67">
        <v>2.75</v>
      </c>
      <c r="F27" s="67">
        <v>36.6</v>
      </c>
      <c r="G27" s="86" t="s">
        <v>212</v>
      </c>
      <c r="H27" s="67">
        <v>6.11</v>
      </c>
      <c r="I27" s="67">
        <v>0.99</v>
      </c>
      <c r="J27" s="87">
        <v>43</v>
      </c>
      <c r="K27" s="223"/>
    </row>
    <row r="28" spans="1:11">
      <c r="A28" s="370" t="s">
        <v>213</v>
      </c>
      <c r="B28" s="371"/>
      <c r="C28" s="67">
        <v>55</v>
      </c>
      <c r="D28" s="67">
        <v>13.4</v>
      </c>
      <c r="E28" s="67">
        <v>3</v>
      </c>
      <c r="F28" s="67">
        <v>40.200000000000003</v>
      </c>
      <c r="G28" s="86" t="s">
        <v>214</v>
      </c>
      <c r="H28" s="67">
        <v>5.83</v>
      </c>
      <c r="I28" s="67">
        <v>3.47</v>
      </c>
      <c r="J28" s="87">
        <v>57</v>
      </c>
      <c r="K28" s="223"/>
    </row>
    <row r="29" spans="1:11">
      <c r="A29" s="67" t="s">
        <v>193</v>
      </c>
      <c r="B29" s="67"/>
      <c r="C29" s="67">
        <v>55.6</v>
      </c>
      <c r="D29" s="67">
        <v>13.4</v>
      </c>
      <c r="E29" s="67">
        <v>2.93</v>
      </c>
      <c r="F29" s="67">
        <v>39.299999999999997</v>
      </c>
      <c r="G29" s="86" t="s">
        <v>209</v>
      </c>
      <c r="H29" s="67">
        <v>5.89</v>
      </c>
      <c r="I29" s="67">
        <v>4.46</v>
      </c>
      <c r="J29" s="87">
        <v>53</v>
      </c>
      <c r="K29" s="223">
        <f>I29*(1-0.556)</f>
        <v>1.9802399999999998</v>
      </c>
    </row>
    <row r="30" spans="1:11">
      <c r="A30" s="89" t="s">
        <v>215</v>
      </c>
      <c r="B30" s="67"/>
      <c r="C30" s="84"/>
      <c r="D30" s="84"/>
      <c r="E30" s="84"/>
      <c r="F30" s="84"/>
      <c r="G30" s="84"/>
      <c r="H30" s="84"/>
      <c r="I30" s="84"/>
      <c r="J30" s="85"/>
      <c r="K30" s="223"/>
    </row>
    <row r="31" spans="1:11">
      <c r="A31" s="67" t="s">
        <v>189</v>
      </c>
      <c r="B31" s="67"/>
      <c r="C31" s="67">
        <v>54.8</v>
      </c>
      <c r="D31" s="67">
        <v>13.6</v>
      </c>
      <c r="E31" s="67">
        <v>2.88</v>
      </c>
      <c r="F31" s="67">
        <v>39.1</v>
      </c>
      <c r="G31" s="86" t="s">
        <v>216</v>
      </c>
      <c r="H31" s="67">
        <v>5.91</v>
      </c>
      <c r="I31" s="67">
        <v>4.07</v>
      </c>
      <c r="J31" s="87">
        <v>46</v>
      </c>
      <c r="K31" s="223"/>
    </row>
    <row r="32" spans="1:11">
      <c r="A32" s="370" t="s">
        <v>191</v>
      </c>
      <c r="B32" s="371"/>
      <c r="C32" s="67">
        <v>51.6</v>
      </c>
      <c r="D32" s="67">
        <v>14</v>
      </c>
      <c r="E32" s="67">
        <v>3.42</v>
      </c>
      <c r="F32" s="67">
        <v>47.9</v>
      </c>
      <c r="G32" s="86" t="s">
        <v>202</v>
      </c>
      <c r="H32" s="67">
        <v>5.7</v>
      </c>
      <c r="I32" s="67">
        <v>14.29</v>
      </c>
      <c r="J32" s="87">
        <v>59</v>
      </c>
      <c r="K32" s="223"/>
    </row>
    <row r="33" spans="1:11">
      <c r="A33" s="89" t="s">
        <v>193</v>
      </c>
      <c r="B33" s="67"/>
      <c r="C33" s="89">
        <v>52.3</v>
      </c>
      <c r="D33" s="67">
        <v>13.9</v>
      </c>
      <c r="E33" s="67" t="s">
        <v>217</v>
      </c>
      <c r="F33" s="67">
        <v>45.6</v>
      </c>
      <c r="G33" s="86" t="s">
        <v>190</v>
      </c>
      <c r="H33" s="67">
        <v>5.75</v>
      </c>
      <c r="I33" s="67">
        <v>18.36</v>
      </c>
      <c r="J33" s="87">
        <v>56</v>
      </c>
      <c r="K33" s="223">
        <f>I33*(1-0.523)</f>
        <v>8.7577199999999991</v>
      </c>
    </row>
    <row r="35" spans="1:11">
      <c r="A35" s="369" t="s">
        <v>218</v>
      </c>
      <c r="B35" s="369"/>
      <c r="C35" s="369"/>
      <c r="D35" s="369"/>
      <c r="E35" s="369"/>
      <c r="F35" s="369"/>
    </row>
    <row r="37" spans="1:11">
      <c r="B37" s="220"/>
    </row>
  </sheetData>
  <mergeCells count="11">
    <mergeCell ref="G3:H3"/>
    <mergeCell ref="A3:B4"/>
    <mergeCell ref="C3:C4"/>
    <mergeCell ref="A18:B18"/>
    <mergeCell ref="A13:B13"/>
    <mergeCell ref="A8:B8"/>
    <mergeCell ref="A35:F35"/>
    <mergeCell ref="A32:B32"/>
    <mergeCell ref="A28:B28"/>
    <mergeCell ref="A23:B23"/>
    <mergeCell ref="D3:F3"/>
  </mergeCells>
  <phoneticPr fontId="5" type="noConversion"/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6"/>
  <sheetViews>
    <sheetView topLeftCell="I41" workbookViewId="0">
      <selection activeCell="M70" sqref="M70"/>
    </sheetView>
  </sheetViews>
  <sheetFormatPr baseColWidth="10" defaultRowHeight="12.75"/>
  <cols>
    <col min="1" max="256" width="9.140625" style="54" customWidth="1"/>
    <col min="257" max="16384" width="11.42578125" style="54"/>
  </cols>
  <sheetData>
    <row r="1" spans="1:13">
      <c r="A1" s="52" t="s">
        <v>219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>
      <c r="A3" s="56" t="s">
        <v>220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>
      <c r="A4" s="53" t="s">
        <v>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3">
      <c r="A5" s="384" t="s">
        <v>100</v>
      </c>
      <c r="B5" s="58" t="s">
        <v>221</v>
      </c>
      <c r="C5" s="58"/>
      <c r="D5" s="58"/>
      <c r="E5" s="58"/>
      <c r="F5" s="372" t="s">
        <v>222</v>
      </c>
      <c r="G5" s="373"/>
      <c r="H5" s="373"/>
      <c r="I5" s="374"/>
      <c r="J5" s="381" t="s">
        <v>223</v>
      </c>
      <c r="K5" s="382"/>
      <c r="L5" s="383"/>
      <c r="M5" s="53"/>
    </row>
    <row r="6" spans="1:13">
      <c r="A6" s="385"/>
      <c r="B6" s="384" t="s">
        <v>154</v>
      </c>
      <c r="C6" s="387" t="s">
        <v>224</v>
      </c>
      <c r="D6" s="390" t="s">
        <v>26</v>
      </c>
      <c r="E6" s="391"/>
      <c r="F6" s="384" t="s">
        <v>154</v>
      </c>
      <c r="G6" s="92"/>
      <c r="H6" s="92"/>
      <c r="I6" s="92"/>
      <c r="J6" s="384" t="s">
        <v>225</v>
      </c>
      <c r="K6" s="384" t="s">
        <v>226</v>
      </c>
      <c r="L6" s="384" t="s">
        <v>227</v>
      </c>
      <c r="M6" s="53"/>
    </row>
    <row r="7" spans="1:13">
      <c r="A7" s="385"/>
      <c r="B7" s="385"/>
      <c r="C7" s="388"/>
      <c r="D7" s="392"/>
      <c r="E7" s="393"/>
      <c r="F7" s="385"/>
      <c r="G7" s="384" t="s">
        <v>224</v>
      </c>
      <c r="H7" s="390" t="s">
        <v>26</v>
      </c>
      <c r="I7" s="391"/>
      <c r="J7" s="385"/>
      <c r="K7" s="385"/>
      <c r="L7" s="385"/>
      <c r="M7" s="53"/>
    </row>
    <row r="8" spans="1:13">
      <c r="A8" s="385"/>
      <c r="B8" s="385"/>
      <c r="C8" s="388"/>
      <c r="D8" s="394"/>
      <c r="E8" s="395"/>
      <c r="F8" s="385"/>
      <c r="G8" s="385"/>
      <c r="H8" s="394"/>
      <c r="I8" s="395"/>
      <c r="J8" s="385"/>
      <c r="K8" s="385"/>
      <c r="L8" s="385"/>
      <c r="M8" s="53"/>
    </row>
    <row r="9" spans="1:13">
      <c r="A9" s="386"/>
      <c r="B9" s="386"/>
      <c r="C9" s="389"/>
      <c r="D9" s="63" t="s">
        <v>156</v>
      </c>
      <c r="E9" s="63" t="s">
        <v>157</v>
      </c>
      <c r="F9" s="386"/>
      <c r="G9" s="386"/>
      <c r="H9" s="63" t="s">
        <v>156</v>
      </c>
      <c r="I9" s="63" t="s">
        <v>157</v>
      </c>
      <c r="J9" s="386"/>
      <c r="K9" s="386"/>
      <c r="L9" s="386"/>
      <c r="M9" s="53"/>
    </row>
    <row r="10" spans="1:13">
      <c r="A10" s="65">
        <v>8</v>
      </c>
      <c r="B10" s="65">
        <v>4.5</v>
      </c>
      <c r="C10" s="65">
        <v>2.6</v>
      </c>
      <c r="D10" s="65">
        <v>1.9</v>
      </c>
      <c r="E10" s="65">
        <v>42</v>
      </c>
      <c r="F10" s="65">
        <v>3.5</v>
      </c>
      <c r="G10" s="65">
        <v>1.7</v>
      </c>
      <c r="H10" s="65">
        <v>1.8</v>
      </c>
      <c r="I10" s="65">
        <v>51</v>
      </c>
      <c r="J10" s="65">
        <v>22</v>
      </c>
      <c r="K10" s="65">
        <v>35</v>
      </c>
      <c r="L10" s="65">
        <v>5</v>
      </c>
      <c r="M10" s="53"/>
    </row>
    <row r="11" spans="1:13">
      <c r="A11" s="67">
        <v>10</v>
      </c>
      <c r="B11" s="67">
        <v>8.1</v>
      </c>
      <c r="C11" s="67">
        <v>3.4</v>
      </c>
      <c r="D11" s="67">
        <v>4.7</v>
      </c>
      <c r="E11" s="67">
        <v>58</v>
      </c>
      <c r="F11" s="67">
        <v>6.8</v>
      </c>
      <c r="G11" s="67">
        <v>2.2000000000000002</v>
      </c>
      <c r="H11" s="67">
        <v>4.5999999999999996</v>
      </c>
      <c r="I11" s="67">
        <v>68</v>
      </c>
      <c r="J11" s="67">
        <v>16</v>
      </c>
      <c r="K11" s="67">
        <v>35</v>
      </c>
      <c r="L11" s="67">
        <v>2</v>
      </c>
      <c r="M11" s="53"/>
    </row>
    <row r="12" spans="1:13">
      <c r="A12" s="67">
        <v>12</v>
      </c>
      <c r="B12" s="67">
        <v>11.8</v>
      </c>
      <c r="C12" s="67">
        <v>4.2</v>
      </c>
      <c r="D12" s="67">
        <v>7.6</v>
      </c>
      <c r="E12" s="67">
        <v>64</v>
      </c>
      <c r="F12" s="67">
        <v>10</v>
      </c>
      <c r="G12" s="67">
        <v>2.7</v>
      </c>
      <c r="H12" s="67">
        <v>7.3</v>
      </c>
      <c r="I12" s="67">
        <v>73</v>
      </c>
      <c r="J12" s="67">
        <v>15</v>
      </c>
      <c r="K12" s="67">
        <v>36</v>
      </c>
      <c r="L12" s="67">
        <v>4</v>
      </c>
      <c r="M12" s="53"/>
    </row>
    <row r="13" spans="1:13">
      <c r="A13" s="67">
        <v>14</v>
      </c>
      <c r="B13" s="67">
        <v>15.4</v>
      </c>
      <c r="C13" s="67">
        <v>5.0999999999999996</v>
      </c>
      <c r="D13" s="67">
        <v>10.3</v>
      </c>
      <c r="E13" s="67">
        <v>67</v>
      </c>
      <c r="F13" s="67">
        <v>13.4</v>
      </c>
      <c r="G13" s="67">
        <v>3.3</v>
      </c>
      <c r="H13" s="67">
        <v>10.1</v>
      </c>
      <c r="I13" s="67">
        <v>75</v>
      </c>
      <c r="J13" s="67">
        <v>13</v>
      </c>
      <c r="K13" s="67">
        <v>35</v>
      </c>
      <c r="L13" s="67">
        <v>2</v>
      </c>
      <c r="M13" s="53"/>
    </row>
    <row r="14" spans="1:13">
      <c r="A14" s="67">
        <v>16</v>
      </c>
      <c r="B14" s="67">
        <v>19.8</v>
      </c>
      <c r="C14" s="67">
        <v>6.3</v>
      </c>
      <c r="D14" s="67">
        <v>13.5</v>
      </c>
      <c r="E14" s="67">
        <v>68</v>
      </c>
      <c r="F14" s="67">
        <v>17.2</v>
      </c>
      <c r="G14" s="67">
        <v>4</v>
      </c>
      <c r="H14" s="67">
        <v>13.2</v>
      </c>
      <c r="I14" s="67">
        <v>77</v>
      </c>
      <c r="J14" s="67">
        <v>13</v>
      </c>
      <c r="K14" s="67">
        <v>37</v>
      </c>
      <c r="L14" s="67">
        <v>2</v>
      </c>
      <c r="M14" s="53"/>
    </row>
    <row r="15" spans="1:13">
      <c r="A15" s="67">
        <v>18</v>
      </c>
      <c r="B15" s="67">
        <v>24.8</v>
      </c>
      <c r="C15" s="67">
        <v>7.7</v>
      </c>
      <c r="D15" s="67">
        <v>17.100000000000001</v>
      </c>
      <c r="E15" s="67">
        <v>69</v>
      </c>
      <c r="F15" s="67">
        <v>21.6</v>
      </c>
      <c r="G15" s="67">
        <v>5</v>
      </c>
      <c r="H15" s="67">
        <v>16.600000000000001</v>
      </c>
      <c r="I15" s="67">
        <v>77</v>
      </c>
      <c r="J15" s="67">
        <v>13</v>
      </c>
      <c r="K15" s="67">
        <v>35</v>
      </c>
      <c r="L15" s="67">
        <v>3</v>
      </c>
      <c r="M15" s="53"/>
    </row>
    <row r="16" spans="1:13">
      <c r="A16" s="67">
        <v>20</v>
      </c>
      <c r="B16" s="67">
        <v>30.5</v>
      </c>
      <c r="C16" s="67">
        <v>9.8000000000000007</v>
      </c>
      <c r="D16" s="67">
        <v>20.7</v>
      </c>
      <c r="E16" s="67">
        <v>68</v>
      </c>
      <c r="F16" s="67">
        <v>26.5</v>
      </c>
      <c r="G16" s="67">
        <v>6.3</v>
      </c>
      <c r="H16" s="67">
        <v>20.2</v>
      </c>
      <c r="I16" s="67">
        <v>76</v>
      </c>
      <c r="J16" s="67">
        <v>13</v>
      </c>
      <c r="K16" s="67">
        <v>36</v>
      </c>
      <c r="L16" s="67">
        <v>2</v>
      </c>
      <c r="M16" s="53"/>
    </row>
    <row r="17" spans="1:13">
      <c r="A17" s="67">
        <v>22</v>
      </c>
      <c r="B17" s="67">
        <v>37.4</v>
      </c>
      <c r="C17" s="67">
        <v>12.5</v>
      </c>
      <c r="D17" s="67">
        <v>24.9</v>
      </c>
      <c r="E17" s="67">
        <v>67</v>
      </c>
      <c r="F17" s="67">
        <v>32.5</v>
      </c>
      <c r="G17" s="93">
        <v>8.1999999999999993</v>
      </c>
      <c r="H17" s="67">
        <v>24.3</v>
      </c>
      <c r="I17" s="67">
        <v>75</v>
      </c>
      <c r="J17" s="67">
        <v>13</v>
      </c>
      <c r="K17" s="67">
        <v>34</v>
      </c>
      <c r="L17" s="67">
        <v>2</v>
      </c>
      <c r="M17" s="53"/>
    </row>
    <row r="18" spans="1:13">
      <c r="A18" s="67">
        <v>24</v>
      </c>
      <c r="B18" s="67">
        <v>45.3</v>
      </c>
      <c r="C18" s="67">
        <v>15.4</v>
      </c>
      <c r="D18" s="67">
        <v>29.9</v>
      </c>
      <c r="E18" s="67">
        <v>66</v>
      </c>
      <c r="F18" s="67">
        <v>39</v>
      </c>
      <c r="G18" s="67">
        <v>10</v>
      </c>
      <c r="H18" s="67">
        <v>29</v>
      </c>
      <c r="I18" s="67">
        <v>74</v>
      </c>
      <c r="J18" s="67">
        <v>14</v>
      </c>
      <c r="K18" s="67">
        <v>35</v>
      </c>
      <c r="L18" s="67">
        <v>3</v>
      </c>
      <c r="M18" s="53"/>
    </row>
    <row r="19" spans="1:13">
      <c r="A19" s="67">
        <v>26</v>
      </c>
      <c r="B19" s="67">
        <v>54.3</v>
      </c>
      <c r="C19" s="67">
        <v>19.2</v>
      </c>
      <c r="D19" s="67">
        <v>35.1</v>
      </c>
      <c r="E19" s="67">
        <v>65</v>
      </c>
      <c r="F19" s="67">
        <v>46.8</v>
      </c>
      <c r="G19" s="67">
        <v>12.7</v>
      </c>
      <c r="H19" s="67">
        <v>34.1</v>
      </c>
      <c r="I19" s="67">
        <v>73</v>
      </c>
      <c r="J19" s="67">
        <v>14</v>
      </c>
      <c r="K19" s="67">
        <v>34</v>
      </c>
      <c r="L19" s="67">
        <v>3</v>
      </c>
      <c r="M19" s="53"/>
    </row>
    <row r="20" spans="1:13">
      <c r="A20" s="67">
        <v>28</v>
      </c>
      <c r="B20" s="67">
        <v>65.3</v>
      </c>
      <c r="C20" s="67">
        <v>24</v>
      </c>
      <c r="D20" s="67">
        <v>41.3</v>
      </c>
      <c r="E20" s="67">
        <v>63</v>
      </c>
      <c r="F20" s="67">
        <v>55.9</v>
      </c>
      <c r="G20" s="67">
        <v>15.8</v>
      </c>
      <c r="H20" s="67">
        <v>40.1</v>
      </c>
      <c r="I20" s="67">
        <v>72</v>
      </c>
      <c r="J20" s="67">
        <v>14</v>
      </c>
      <c r="K20" s="67">
        <v>34</v>
      </c>
      <c r="L20" s="67">
        <v>3</v>
      </c>
      <c r="M20" s="53"/>
    </row>
    <row r="21" spans="1:13">
      <c r="A21" s="67">
        <v>30</v>
      </c>
      <c r="B21" s="67">
        <v>76.2</v>
      </c>
      <c r="C21" s="67">
        <v>28.7</v>
      </c>
      <c r="D21" s="67">
        <v>47.5</v>
      </c>
      <c r="E21" s="67">
        <v>62</v>
      </c>
      <c r="F21" s="67">
        <v>65</v>
      </c>
      <c r="G21" s="67">
        <v>18.899999999999999</v>
      </c>
      <c r="H21" s="67">
        <v>46.1</v>
      </c>
      <c r="I21" s="67">
        <v>71</v>
      </c>
      <c r="J21" s="67">
        <v>15</v>
      </c>
      <c r="K21" s="67">
        <v>34</v>
      </c>
      <c r="L21" s="67">
        <v>3</v>
      </c>
      <c r="M21" s="53"/>
    </row>
    <row r="22" spans="1:13">
      <c r="A22" s="69">
        <v>32</v>
      </c>
      <c r="B22" s="69">
        <v>89.2</v>
      </c>
      <c r="C22" s="69">
        <v>35</v>
      </c>
      <c r="D22" s="69">
        <v>54.2</v>
      </c>
      <c r="E22" s="69">
        <v>61</v>
      </c>
      <c r="F22" s="69">
        <v>75.599999999999994</v>
      </c>
      <c r="G22" s="69">
        <v>23.1</v>
      </c>
      <c r="H22" s="69">
        <v>52.5</v>
      </c>
      <c r="I22" s="69">
        <v>69</v>
      </c>
      <c r="J22" s="69">
        <v>15</v>
      </c>
      <c r="K22" s="69">
        <v>34</v>
      </c>
      <c r="L22" s="69">
        <v>3</v>
      </c>
      <c r="M22" s="53"/>
    </row>
    <row r="25" spans="1:13">
      <c r="A25" s="52" t="s">
        <v>228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</row>
    <row r="26" spans="1:13">
      <c r="A26" s="94" t="s">
        <v>229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</row>
    <row r="27" spans="1:13" ht="31.5">
      <c r="A27" s="79" t="s">
        <v>153</v>
      </c>
      <c r="B27" s="58" t="s">
        <v>221</v>
      </c>
      <c r="C27" s="58"/>
      <c r="D27" s="58"/>
      <c r="E27" s="58"/>
      <c r="F27" s="381" t="s">
        <v>230</v>
      </c>
      <c r="G27" s="382"/>
      <c r="H27" s="382"/>
      <c r="I27" s="383"/>
      <c r="J27" s="381" t="s">
        <v>223</v>
      </c>
      <c r="K27" s="382"/>
      <c r="L27" s="382"/>
    </row>
    <row r="28" spans="1:13" ht="21">
      <c r="A28" s="95"/>
      <c r="B28" s="79" t="s">
        <v>154</v>
      </c>
      <c r="C28" s="79" t="s">
        <v>224</v>
      </c>
      <c r="D28" s="58" t="s">
        <v>26</v>
      </c>
      <c r="E28" s="58"/>
      <c r="F28" s="79" t="s">
        <v>231</v>
      </c>
      <c r="G28" s="79" t="s">
        <v>224</v>
      </c>
      <c r="H28" s="58" t="s">
        <v>26</v>
      </c>
      <c r="I28" s="58"/>
      <c r="J28" s="79" t="s">
        <v>232</v>
      </c>
      <c r="K28" s="79" t="s">
        <v>233</v>
      </c>
      <c r="L28" s="80" t="s">
        <v>234</v>
      </c>
    </row>
    <row r="29" spans="1:13">
      <c r="A29" s="95"/>
      <c r="B29" s="95"/>
      <c r="C29" s="95"/>
      <c r="D29" s="63" t="s">
        <v>156</v>
      </c>
      <c r="E29" s="63" t="s">
        <v>157</v>
      </c>
      <c r="F29" s="95"/>
      <c r="G29" s="95"/>
      <c r="H29" s="63" t="s">
        <v>156</v>
      </c>
      <c r="I29" s="63" t="s">
        <v>157</v>
      </c>
      <c r="J29" s="95"/>
      <c r="K29" s="95"/>
      <c r="L29" s="96"/>
    </row>
    <row r="30" spans="1:13">
      <c r="A30" s="65">
        <v>8</v>
      </c>
      <c r="B30" s="65">
        <v>4.5</v>
      </c>
      <c r="C30" s="65">
        <v>2</v>
      </c>
      <c r="D30" s="65">
        <v>2.5</v>
      </c>
      <c r="E30" s="65">
        <v>56</v>
      </c>
      <c r="F30" s="65">
        <v>4</v>
      </c>
      <c r="G30" s="65">
        <v>1.5</v>
      </c>
      <c r="H30" s="65">
        <v>2.5</v>
      </c>
      <c r="I30" s="65">
        <v>63</v>
      </c>
      <c r="J30" s="65">
        <v>11</v>
      </c>
      <c r="K30" s="65">
        <v>25</v>
      </c>
      <c r="L30" s="91">
        <v>0</v>
      </c>
    </row>
    <row r="31" spans="1:13">
      <c r="A31" s="67">
        <v>10</v>
      </c>
      <c r="B31" s="67">
        <v>6.7</v>
      </c>
      <c r="C31" s="67">
        <v>2.7</v>
      </c>
      <c r="D31" s="67">
        <v>4</v>
      </c>
      <c r="E31" s="67">
        <v>60</v>
      </c>
      <c r="F31" s="67">
        <v>6.1</v>
      </c>
      <c r="G31" s="67">
        <v>2.2000000000000002</v>
      </c>
      <c r="H31" s="67">
        <v>3.9</v>
      </c>
      <c r="I31" s="67">
        <v>64</v>
      </c>
      <c r="J31" s="67">
        <v>9</v>
      </c>
      <c r="K31" s="67">
        <v>19</v>
      </c>
      <c r="L31" s="87">
        <v>2</v>
      </c>
    </row>
    <row r="32" spans="1:13">
      <c r="A32" s="67">
        <v>12</v>
      </c>
      <c r="B32" s="67">
        <v>9.3000000000000007</v>
      </c>
      <c r="C32" s="67">
        <v>3.6</v>
      </c>
      <c r="D32" s="67">
        <v>5.7</v>
      </c>
      <c r="E32" s="67">
        <v>61</v>
      </c>
      <c r="F32" s="67">
        <v>8.3000000000000007</v>
      </c>
      <c r="G32" s="67">
        <v>2.8</v>
      </c>
      <c r="H32" s="67">
        <v>5.5</v>
      </c>
      <c r="I32" s="67">
        <v>66</v>
      </c>
      <c r="J32" s="67">
        <v>11</v>
      </c>
      <c r="K32" s="67">
        <v>22</v>
      </c>
      <c r="L32" s="87">
        <v>4</v>
      </c>
    </row>
    <row r="33" spans="1:12">
      <c r="A33" s="67">
        <v>14</v>
      </c>
      <c r="B33" s="67">
        <v>12.2</v>
      </c>
      <c r="C33" s="67">
        <v>4.5999999999999996</v>
      </c>
      <c r="D33" s="67">
        <v>7.6</v>
      </c>
      <c r="E33" s="67">
        <v>62</v>
      </c>
      <c r="F33" s="67">
        <v>11</v>
      </c>
      <c r="G33" s="67">
        <v>3.6</v>
      </c>
      <c r="H33" s="67">
        <v>7.4</v>
      </c>
      <c r="I33" s="67">
        <v>67</v>
      </c>
      <c r="J33" s="67">
        <v>10</v>
      </c>
      <c r="K33" s="67">
        <v>22</v>
      </c>
      <c r="L33" s="87">
        <v>3</v>
      </c>
    </row>
    <row r="34" spans="1:12">
      <c r="A34" s="67">
        <v>16</v>
      </c>
      <c r="B34" s="67">
        <v>15.9</v>
      </c>
      <c r="C34" s="67">
        <v>5.8</v>
      </c>
      <c r="D34" s="67">
        <v>10.1</v>
      </c>
      <c r="E34" s="67">
        <v>64</v>
      </c>
      <c r="F34" s="67">
        <v>14.4</v>
      </c>
      <c r="G34" s="67">
        <v>4.5</v>
      </c>
      <c r="H34" s="67">
        <v>9.9</v>
      </c>
      <c r="I34" s="67">
        <v>69</v>
      </c>
      <c r="J34" s="67">
        <v>9</v>
      </c>
      <c r="K34" s="67">
        <v>22</v>
      </c>
      <c r="L34" s="87">
        <v>2</v>
      </c>
    </row>
    <row r="35" spans="1:12">
      <c r="A35" s="67">
        <v>18</v>
      </c>
      <c r="B35" s="67">
        <v>20.6</v>
      </c>
      <c r="C35" s="67">
        <v>7.4</v>
      </c>
      <c r="D35" s="67">
        <v>13.2</v>
      </c>
      <c r="E35" s="67">
        <v>64</v>
      </c>
      <c r="F35" s="67">
        <v>18.5</v>
      </c>
      <c r="G35" s="67">
        <v>5.7</v>
      </c>
      <c r="H35" s="67">
        <v>12.8</v>
      </c>
      <c r="I35" s="67">
        <v>69</v>
      </c>
      <c r="J35" s="67">
        <v>10</v>
      </c>
      <c r="K35" s="67">
        <v>23</v>
      </c>
      <c r="L35" s="87">
        <v>3</v>
      </c>
    </row>
    <row r="36" spans="1:12">
      <c r="A36" s="67">
        <v>20</v>
      </c>
      <c r="B36" s="67">
        <v>26.6</v>
      </c>
      <c r="C36" s="67">
        <v>9.4</v>
      </c>
      <c r="D36" s="67">
        <v>17.2</v>
      </c>
      <c r="E36" s="67">
        <v>65</v>
      </c>
      <c r="F36" s="67">
        <v>23.9</v>
      </c>
      <c r="G36" s="67">
        <v>7.2</v>
      </c>
      <c r="H36" s="67">
        <v>16.7</v>
      </c>
      <c r="I36" s="67">
        <v>70</v>
      </c>
      <c r="J36" s="67">
        <v>10</v>
      </c>
      <c r="K36" s="67">
        <v>23</v>
      </c>
      <c r="L36" s="87">
        <v>3</v>
      </c>
    </row>
    <row r="37" spans="1:12">
      <c r="A37" s="67">
        <v>22</v>
      </c>
      <c r="B37" s="67">
        <v>34.1</v>
      </c>
      <c r="C37" s="67">
        <v>11.6</v>
      </c>
      <c r="D37" s="67">
        <v>22.5</v>
      </c>
      <c r="E37" s="67">
        <v>66</v>
      </c>
      <c r="F37" s="67">
        <v>30.5</v>
      </c>
      <c r="G37" s="67">
        <v>8.8000000000000007</v>
      </c>
      <c r="H37" s="67">
        <v>21.7</v>
      </c>
      <c r="I37" s="67">
        <v>71</v>
      </c>
      <c r="J37" s="67">
        <v>11</v>
      </c>
      <c r="K37" s="67">
        <v>24</v>
      </c>
      <c r="L37" s="87">
        <v>4</v>
      </c>
    </row>
    <row r="38" spans="1:12">
      <c r="A38" s="67">
        <v>24</v>
      </c>
      <c r="B38" s="67">
        <v>43.5</v>
      </c>
      <c r="C38" s="67">
        <v>14.5</v>
      </c>
      <c r="D38" s="67">
        <v>29</v>
      </c>
      <c r="E38" s="67">
        <v>67</v>
      </c>
      <c r="F38" s="67">
        <v>38.4</v>
      </c>
      <c r="G38" s="67">
        <v>10.6</v>
      </c>
      <c r="H38" s="67">
        <v>27.8</v>
      </c>
      <c r="I38" s="67">
        <v>72</v>
      </c>
      <c r="J38" s="67">
        <v>12</v>
      </c>
      <c r="K38" s="67">
        <v>27</v>
      </c>
      <c r="L38" s="87">
        <v>4</v>
      </c>
    </row>
    <row r="39" spans="1:12">
      <c r="A39" s="67">
        <v>26</v>
      </c>
      <c r="B39" s="67">
        <v>54.7</v>
      </c>
      <c r="C39" s="67">
        <v>17.8</v>
      </c>
      <c r="D39" s="67">
        <v>36.9</v>
      </c>
      <c r="E39" s="67">
        <v>67</v>
      </c>
      <c r="F39" s="67">
        <v>47.8</v>
      </c>
      <c r="G39" s="67">
        <v>12.4</v>
      </c>
      <c r="H39" s="67">
        <v>35.4</v>
      </c>
      <c r="I39" s="67">
        <v>74</v>
      </c>
      <c r="J39" s="67">
        <v>13</v>
      </c>
      <c r="K39" s="67">
        <v>30</v>
      </c>
      <c r="L39" s="87">
        <v>4</v>
      </c>
    </row>
    <row r="40" spans="1:12">
      <c r="A40" s="67">
        <v>28</v>
      </c>
      <c r="B40" s="67">
        <v>67.599999999999994</v>
      </c>
      <c r="C40" s="67">
        <v>21.5</v>
      </c>
      <c r="D40" s="67">
        <v>46.1</v>
      </c>
      <c r="E40" s="67">
        <v>68</v>
      </c>
      <c r="F40" s="67">
        <v>59</v>
      </c>
      <c r="G40" s="67">
        <v>14.4</v>
      </c>
      <c r="H40" s="67">
        <v>44.6</v>
      </c>
      <c r="I40" s="67">
        <v>76</v>
      </c>
      <c r="J40" s="67">
        <v>13</v>
      </c>
      <c r="K40" s="67">
        <v>33</v>
      </c>
      <c r="L40" s="87">
        <v>3</v>
      </c>
    </row>
    <row r="41" spans="1:12">
      <c r="A41" s="67">
        <v>30</v>
      </c>
      <c r="B41" s="67">
        <v>81</v>
      </c>
      <c r="C41" s="67">
        <v>25</v>
      </c>
      <c r="D41" s="67">
        <v>56</v>
      </c>
      <c r="E41" s="67">
        <v>68</v>
      </c>
      <c r="F41" s="67">
        <v>70.5</v>
      </c>
      <c r="G41" s="67">
        <v>16.5</v>
      </c>
      <c r="H41" s="67">
        <v>54</v>
      </c>
      <c r="I41" s="67">
        <v>77</v>
      </c>
      <c r="J41" s="67">
        <v>13</v>
      </c>
      <c r="K41" s="67">
        <v>34</v>
      </c>
      <c r="L41" s="87">
        <v>3</v>
      </c>
    </row>
    <row r="42" spans="1:12">
      <c r="A42" s="67">
        <v>32</v>
      </c>
      <c r="B42" s="67">
        <v>95</v>
      </c>
      <c r="C42" s="67">
        <v>28.5</v>
      </c>
      <c r="D42" s="67">
        <v>66.5</v>
      </c>
      <c r="E42" s="67">
        <v>70</v>
      </c>
      <c r="F42" s="67">
        <v>83.5</v>
      </c>
      <c r="G42" s="67">
        <v>18.8</v>
      </c>
      <c r="H42" s="67">
        <v>64.7</v>
      </c>
      <c r="I42" s="67">
        <v>77</v>
      </c>
      <c r="J42" s="67">
        <v>13</v>
      </c>
      <c r="K42" s="67">
        <v>35</v>
      </c>
      <c r="L42" s="87">
        <v>3</v>
      </c>
    </row>
    <row r="43" spans="1:12">
      <c r="A43" s="67">
        <v>34</v>
      </c>
      <c r="B43" s="67">
        <v>113</v>
      </c>
      <c r="C43" s="67">
        <v>33</v>
      </c>
      <c r="D43" s="67">
        <v>80</v>
      </c>
      <c r="E43" s="67">
        <v>71</v>
      </c>
      <c r="F43" s="67">
        <v>97.5</v>
      </c>
      <c r="G43" s="67">
        <v>21.1</v>
      </c>
      <c r="H43" s="67">
        <v>76.400000000000006</v>
      </c>
      <c r="I43" s="67">
        <v>78</v>
      </c>
      <c r="J43" s="67">
        <v>13</v>
      </c>
      <c r="K43" s="67">
        <v>0.36</v>
      </c>
      <c r="L43" s="87">
        <v>3</v>
      </c>
    </row>
    <row r="44" spans="1:12">
      <c r="A44" s="67">
        <v>36</v>
      </c>
      <c r="B44" s="67">
        <v>129</v>
      </c>
      <c r="C44" s="67">
        <v>37.799999999999997</v>
      </c>
      <c r="D44" s="67">
        <v>91.2</v>
      </c>
      <c r="E44" s="67">
        <v>71</v>
      </c>
      <c r="F44" s="67">
        <v>112.1</v>
      </c>
      <c r="G44" s="67">
        <v>23.8</v>
      </c>
      <c r="H44" s="67">
        <v>88.3</v>
      </c>
      <c r="I44" s="67">
        <v>79</v>
      </c>
      <c r="J44" s="67">
        <v>13</v>
      </c>
      <c r="K44" s="67">
        <v>37</v>
      </c>
      <c r="L44" s="87">
        <v>3</v>
      </c>
    </row>
    <row r="46" spans="1:12">
      <c r="A46" s="70" t="s">
        <v>235</v>
      </c>
    </row>
    <row r="48" spans="1:12">
      <c r="A48" s="72" t="s">
        <v>152</v>
      </c>
    </row>
    <row r="50" spans="1:12">
      <c r="A50" s="364" t="s">
        <v>153</v>
      </c>
      <c r="B50" s="363" t="s">
        <v>221</v>
      </c>
      <c r="C50" s="363"/>
      <c r="D50" s="363"/>
      <c r="E50" s="363"/>
      <c r="F50" s="363" t="s">
        <v>222</v>
      </c>
      <c r="G50" s="363"/>
      <c r="H50" s="363"/>
      <c r="I50" s="363"/>
      <c r="J50" s="363" t="s">
        <v>223</v>
      </c>
      <c r="K50" s="363"/>
      <c r="L50" s="363"/>
    </row>
    <row r="51" spans="1:12">
      <c r="A51" s="364"/>
      <c r="B51" s="73" t="s">
        <v>154</v>
      </c>
      <c r="C51" s="73" t="s">
        <v>224</v>
      </c>
      <c r="D51" s="363" t="s">
        <v>26</v>
      </c>
      <c r="E51" s="363"/>
      <c r="F51" s="73" t="s">
        <v>154</v>
      </c>
      <c r="G51" s="73" t="s">
        <v>236</v>
      </c>
      <c r="H51" s="363" t="s">
        <v>26</v>
      </c>
      <c r="I51" s="363"/>
      <c r="J51" s="73" t="s">
        <v>225</v>
      </c>
      <c r="K51" s="73" t="s">
        <v>226</v>
      </c>
      <c r="L51" s="73" t="s">
        <v>227</v>
      </c>
    </row>
    <row r="52" spans="1:12">
      <c r="A52" s="364"/>
      <c r="B52" s="73"/>
      <c r="C52" s="73"/>
      <c r="D52" s="73" t="s">
        <v>156</v>
      </c>
      <c r="E52" s="73" t="s">
        <v>157</v>
      </c>
      <c r="F52" s="73"/>
      <c r="G52" s="73"/>
      <c r="H52" s="73" t="s">
        <v>156</v>
      </c>
      <c r="I52" s="73" t="s">
        <v>157</v>
      </c>
      <c r="J52" s="73"/>
      <c r="K52" s="73"/>
      <c r="L52" s="73"/>
    </row>
    <row r="53" spans="1:12">
      <c r="A53" s="73">
        <v>4</v>
      </c>
      <c r="B53" s="73">
        <v>5.2</v>
      </c>
      <c r="C53" s="73">
        <v>4.0999999999999996</v>
      </c>
      <c r="D53" s="73">
        <v>1.1000000000000001</v>
      </c>
      <c r="E53" s="73">
        <v>21</v>
      </c>
      <c r="F53" s="73">
        <v>3.7</v>
      </c>
      <c r="G53" s="73">
        <v>2.6</v>
      </c>
      <c r="H53" s="73">
        <v>1.1000000000000001</v>
      </c>
      <c r="I53" s="73">
        <v>30</v>
      </c>
      <c r="J53" s="73">
        <v>29</v>
      </c>
      <c r="K53" s="73">
        <v>37</v>
      </c>
      <c r="L53" s="73">
        <v>0</v>
      </c>
    </row>
    <row r="54" spans="1:12">
      <c r="A54" s="73">
        <v>6</v>
      </c>
      <c r="B54" s="73">
        <v>6.7</v>
      </c>
      <c r="C54" s="73">
        <v>4.5</v>
      </c>
      <c r="D54" s="97">
        <v>2.2000000000000002</v>
      </c>
      <c r="E54" s="73">
        <v>33</v>
      </c>
      <c r="F54" s="73">
        <v>5.0999999999999996</v>
      </c>
      <c r="G54" s="73">
        <v>2.9</v>
      </c>
      <c r="H54" s="73">
        <v>2.2000000000000002</v>
      </c>
      <c r="I54" s="73">
        <v>43</v>
      </c>
      <c r="J54" s="73">
        <v>24</v>
      </c>
      <c r="K54" s="73">
        <v>36</v>
      </c>
      <c r="L54" s="73">
        <v>0</v>
      </c>
    </row>
    <row r="55" spans="1:12">
      <c r="A55" s="73">
        <v>8</v>
      </c>
      <c r="B55" s="73">
        <v>8.1</v>
      </c>
      <c r="C55" s="73">
        <v>5</v>
      </c>
      <c r="D55" s="73">
        <v>3.1</v>
      </c>
      <c r="E55" s="73">
        <v>38</v>
      </c>
      <c r="F55" s="73">
        <v>6.4</v>
      </c>
      <c r="G55" s="73">
        <v>3.3</v>
      </c>
      <c r="H55" s="73">
        <v>3.1</v>
      </c>
      <c r="I55" s="73">
        <v>48</v>
      </c>
      <c r="J55" s="73">
        <v>21</v>
      </c>
      <c r="K55" s="73">
        <v>34</v>
      </c>
      <c r="L55" s="73">
        <v>0</v>
      </c>
    </row>
    <row r="56" spans="1:12">
      <c r="A56" s="73">
        <v>10</v>
      </c>
      <c r="B56" s="73">
        <v>10.8</v>
      </c>
      <c r="C56" s="73">
        <v>6</v>
      </c>
      <c r="D56" s="73">
        <v>4.3</v>
      </c>
      <c r="E56" s="73">
        <v>42</v>
      </c>
      <c r="F56" s="73">
        <v>8.1999999999999993</v>
      </c>
      <c r="G56" s="97">
        <v>3.9</v>
      </c>
      <c r="H56" s="73">
        <v>4.3</v>
      </c>
      <c r="I56" s="73">
        <v>52</v>
      </c>
      <c r="J56" s="73">
        <v>20</v>
      </c>
      <c r="K56" s="73">
        <v>35</v>
      </c>
      <c r="L56" s="73">
        <v>0</v>
      </c>
    </row>
    <row r="57" spans="1:12">
      <c r="A57" s="73">
        <v>12</v>
      </c>
      <c r="B57" s="73">
        <v>13.7</v>
      </c>
      <c r="C57" s="73">
        <v>7.7</v>
      </c>
      <c r="D57" s="73">
        <v>6</v>
      </c>
      <c r="E57" s="73">
        <v>44</v>
      </c>
      <c r="F57" s="73">
        <v>11.1</v>
      </c>
      <c r="G57" s="97">
        <v>5.0999999999999996</v>
      </c>
      <c r="H57" s="73">
        <v>6</v>
      </c>
      <c r="I57" s="73">
        <v>54</v>
      </c>
      <c r="J57" s="73">
        <v>19</v>
      </c>
      <c r="K57" s="73">
        <v>34</v>
      </c>
      <c r="L57" s="73">
        <v>0</v>
      </c>
    </row>
    <row r="58" spans="1:12">
      <c r="A58" s="73">
        <v>14</v>
      </c>
      <c r="B58" s="73">
        <v>18.100000000000001</v>
      </c>
      <c r="C58" s="73">
        <v>9.9</v>
      </c>
      <c r="D58" s="73">
        <v>8.1999999999999993</v>
      </c>
      <c r="E58" s="73">
        <v>45</v>
      </c>
      <c r="F58" s="73">
        <v>14.7</v>
      </c>
      <c r="G58" s="73">
        <v>6.5</v>
      </c>
      <c r="H58" s="73">
        <v>8.1999999999999993</v>
      </c>
      <c r="I58" s="73">
        <v>56</v>
      </c>
      <c r="J58" s="73">
        <v>19</v>
      </c>
      <c r="K58" s="73">
        <v>34</v>
      </c>
      <c r="L58" s="73">
        <v>0</v>
      </c>
    </row>
    <row r="59" spans="1:12">
      <c r="A59" s="73">
        <v>16</v>
      </c>
      <c r="B59" s="73">
        <v>22.9</v>
      </c>
      <c r="C59" s="73">
        <v>12.2</v>
      </c>
      <c r="D59" s="73">
        <v>10.7</v>
      </c>
      <c r="E59" s="73">
        <v>47</v>
      </c>
      <c r="F59" s="73">
        <v>18.7</v>
      </c>
      <c r="G59" s="73">
        <v>8.1</v>
      </c>
      <c r="H59" s="73">
        <v>10.6</v>
      </c>
      <c r="I59" s="73">
        <v>57</v>
      </c>
      <c r="J59" s="73">
        <v>18</v>
      </c>
      <c r="K59" s="73">
        <v>34</v>
      </c>
      <c r="L59" s="73">
        <v>1</v>
      </c>
    </row>
    <row r="60" spans="1:12">
      <c r="A60" s="73">
        <v>18</v>
      </c>
      <c r="B60" s="73">
        <v>28.7</v>
      </c>
      <c r="C60" s="73">
        <v>14.8</v>
      </c>
      <c r="D60" s="73">
        <v>13.9</v>
      </c>
      <c r="E60" s="73">
        <v>48</v>
      </c>
      <c r="F60" s="73">
        <v>23.8</v>
      </c>
      <c r="G60" s="73">
        <v>10</v>
      </c>
      <c r="H60" s="73">
        <v>13.8</v>
      </c>
      <c r="I60" s="73">
        <v>58</v>
      </c>
      <c r="J60" s="73">
        <v>17</v>
      </c>
      <c r="K60" s="73">
        <v>32</v>
      </c>
      <c r="L60" s="73">
        <v>1</v>
      </c>
    </row>
    <row r="61" spans="1:12">
      <c r="A61" s="73">
        <v>20</v>
      </c>
      <c r="B61" s="73">
        <v>35.299999999999997</v>
      </c>
      <c r="C61" s="73">
        <v>17.8</v>
      </c>
      <c r="D61" s="73">
        <v>17.5</v>
      </c>
      <c r="E61" s="73">
        <v>50</v>
      </c>
      <c r="F61" s="73">
        <v>29.5</v>
      </c>
      <c r="G61" s="73">
        <v>12.2</v>
      </c>
      <c r="H61" s="73">
        <v>17.3</v>
      </c>
      <c r="I61" s="73">
        <v>59</v>
      </c>
      <c r="J61" s="73">
        <v>16</v>
      </c>
      <c r="K61" s="73">
        <v>31</v>
      </c>
      <c r="L61" s="73">
        <v>1</v>
      </c>
    </row>
    <row r="62" spans="1:12">
      <c r="A62" s="73">
        <v>22</v>
      </c>
      <c r="B62" s="73">
        <v>42.7</v>
      </c>
      <c r="C62" s="73">
        <v>21</v>
      </c>
      <c r="D62" s="73">
        <v>21.7</v>
      </c>
      <c r="E62" s="73">
        <v>51</v>
      </c>
      <c r="F62" s="73">
        <v>36.1</v>
      </c>
      <c r="G62" s="97">
        <v>14.7</v>
      </c>
      <c r="H62" s="73">
        <v>21.4</v>
      </c>
      <c r="I62" s="73">
        <v>59</v>
      </c>
      <c r="J62" s="73">
        <v>15</v>
      </c>
      <c r="K62" s="73">
        <v>30</v>
      </c>
      <c r="L62" s="73">
        <v>1</v>
      </c>
    </row>
    <row r="63" spans="1:12">
      <c r="A63" s="73">
        <v>24</v>
      </c>
      <c r="B63" s="73">
        <v>50.5</v>
      </c>
      <c r="C63" s="73">
        <v>24.4</v>
      </c>
      <c r="D63" s="73">
        <v>26.1</v>
      </c>
      <c r="E63" s="73">
        <v>52</v>
      </c>
      <c r="F63" s="73">
        <v>43.2</v>
      </c>
      <c r="G63" s="73">
        <v>17.399999999999999</v>
      </c>
      <c r="H63" s="73">
        <v>25.8</v>
      </c>
      <c r="I63" s="73">
        <v>60</v>
      </c>
      <c r="J63" s="73">
        <v>14</v>
      </c>
      <c r="K63" s="73">
        <v>29</v>
      </c>
      <c r="L63" s="73">
        <v>1</v>
      </c>
    </row>
    <row r="64" spans="1:12">
      <c r="A64" s="73">
        <v>26</v>
      </c>
      <c r="B64" s="73">
        <v>59.4</v>
      </c>
      <c r="C64" s="73">
        <v>28.1</v>
      </c>
      <c r="D64" s="73">
        <v>31.3</v>
      </c>
      <c r="E64" s="73">
        <v>53</v>
      </c>
      <c r="F64" s="73">
        <v>51.3</v>
      </c>
      <c r="G64" s="73">
        <v>20.399999999999999</v>
      </c>
      <c r="H64" s="73">
        <v>30.9</v>
      </c>
      <c r="I64" s="73">
        <v>60</v>
      </c>
      <c r="J64" s="73">
        <v>14</v>
      </c>
      <c r="K64" s="73">
        <v>27</v>
      </c>
      <c r="L64" s="73">
        <v>1</v>
      </c>
    </row>
    <row r="65" spans="1:12">
      <c r="A65" s="73">
        <v>28</v>
      </c>
      <c r="B65" s="73">
        <v>68.900000000000006</v>
      </c>
      <c r="C65" s="73">
        <v>32</v>
      </c>
      <c r="D65" s="73">
        <v>36.9</v>
      </c>
      <c r="E65" s="73">
        <v>54</v>
      </c>
      <c r="F65" s="73">
        <v>59.9</v>
      </c>
      <c r="G65" s="73">
        <v>23.4</v>
      </c>
      <c r="H65" s="73">
        <v>36.5</v>
      </c>
      <c r="I65" s="73">
        <v>61</v>
      </c>
      <c r="J65" s="73">
        <v>13</v>
      </c>
      <c r="K65" s="73">
        <v>27</v>
      </c>
      <c r="L65" s="73">
        <v>1</v>
      </c>
    </row>
    <row r="66" spans="1:12">
      <c r="A66" s="73">
        <v>30</v>
      </c>
      <c r="B66" s="73">
        <v>78.8</v>
      </c>
      <c r="C66" s="73">
        <v>35.799999999999997</v>
      </c>
      <c r="D66" s="73">
        <v>43</v>
      </c>
      <c r="E66" s="73">
        <v>55</v>
      </c>
      <c r="F66" s="73">
        <v>68.900000000000006</v>
      </c>
      <c r="G66" s="73">
        <v>26.5</v>
      </c>
      <c r="H66" s="73">
        <v>42.4</v>
      </c>
      <c r="I66" s="73">
        <v>62</v>
      </c>
      <c r="J66" s="73">
        <v>13</v>
      </c>
      <c r="K66" s="73">
        <v>26</v>
      </c>
      <c r="L66" s="73">
        <v>1</v>
      </c>
    </row>
  </sheetData>
  <mergeCells count="20">
    <mergeCell ref="J5:L5"/>
    <mergeCell ref="J6:J9"/>
    <mergeCell ref="K6:K9"/>
    <mergeCell ref="L6:L9"/>
    <mergeCell ref="A5:A9"/>
    <mergeCell ref="B6:B9"/>
    <mergeCell ref="C6:C9"/>
    <mergeCell ref="D6:E8"/>
    <mergeCell ref="F5:I5"/>
    <mergeCell ref="F6:F9"/>
    <mergeCell ref="G7:G9"/>
    <mergeCell ref="H7:I8"/>
    <mergeCell ref="F27:I27"/>
    <mergeCell ref="J27:L27"/>
    <mergeCell ref="J50:L50"/>
    <mergeCell ref="A50:A52"/>
    <mergeCell ref="B50:E50"/>
    <mergeCell ref="D51:E51"/>
    <mergeCell ref="F50:I50"/>
    <mergeCell ref="H51:I51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28"/>
  <sheetViews>
    <sheetView workbookViewId="0">
      <selection activeCell="J27" sqref="J27"/>
    </sheetView>
  </sheetViews>
  <sheetFormatPr baseColWidth="10" defaultRowHeight="12.75"/>
  <cols>
    <col min="1" max="1" width="9.140625" customWidth="1"/>
    <col min="2" max="5" width="6.5703125" customWidth="1"/>
    <col min="6" max="6" width="6.85546875" customWidth="1"/>
    <col min="7" max="10" width="6.5703125" customWidth="1"/>
    <col min="11" max="12" width="6.85546875" customWidth="1"/>
    <col min="13" max="13" width="7" customWidth="1"/>
  </cols>
  <sheetData>
    <row r="1" spans="1:13">
      <c r="A1" s="48" t="s">
        <v>57</v>
      </c>
    </row>
    <row r="2" spans="1:13">
      <c r="A2" t="s">
        <v>1</v>
      </c>
    </row>
    <row r="3" spans="1:13">
      <c r="A3" s="48" t="s">
        <v>95</v>
      </c>
    </row>
    <row r="4" spans="1:13">
      <c r="A4" s="12" t="s">
        <v>54</v>
      </c>
    </row>
    <row r="5" spans="1:13">
      <c r="A5" s="181" t="s">
        <v>68</v>
      </c>
    </row>
    <row r="6" spans="1:13">
      <c r="A6" t="s">
        <v>1</v>
      </c>
    </row>
    <row r="7" spans="1:13" ht="21">
      <c r="A7" s="333" t="s">
        <v>129</v>
      </c>
      <c r="B7" s="333" t="s">
        <v>69</v>
      </c>
      <c r="C7" s="4" t="s">
        <v>58</v>
      </c>
      <c r="D7" s="4"/>
      <c r="E7" s="4"/>
      <c r="F7" s="333" t="s">
        <v>70</v>
      </c>
      <c r="G7" s="4" t="s">
        <v>59</v>
      </c>
      <c r="H7" s="4"/>
      <c r="I7" s="4"/>
      <c r="J7" s="333" t="s">
        <v>144</v>
      </c>
      <c r="K7" s="26" t="s">
        <v>60</v>
      </c>
      <c r="L7" s="26"/>
      <c r="M7" s="333" t="s">
        <v>71</v>
      </c>
    </row>
    <row r="8" spans="1:13" ht="63">
      <c r="A8" s="344"/>
      <c r="B8" s="344"/>
      <c r="C8" s="13" t="s">
        <v>61</v>
      </c>
      <c r="D8" s="13" t="s">
        <v>62</v>
      </c>
      <c r="E8" s="13" t="s">
        <v>145</v>
      </c>
      <c r="F8" s="344"/>
      <c r="G8" s="13" t="s">
        <v>63</v>
      </c>
      <c r="H8" s="13" t="s">
        <v>64</v>
      </c>
      <c r="I8" s="13" t="s">
        <v>65</v>
      </c>
      <c r="J8" s="344"/>
      <c r="K8" s="13" t="s">
        <v>66</v>
      </c>
      <c r="L8" s="13" t="s">
        <v>67</v>
      </c>
      <c r="M8" s="344"/>
    </row>
    <row r="9" spans="1:13">
      <c r="A9" s="15" t="s">
        <v>149</v>
      </c>
      <c r="B9" s="15" t="s">
        <v>148</v>
      </c>
      <c r="C9" s="15" t="s">
        <v>146</v>
      </c>
      <c r="D9" s="15" t="s">
        <v>146</v>
      </c>
      <c r="E9" s="15" t="s">
        <v>146</v>
      </c>
      <c r="F9" s="15" t="s">
        <v>140</v>
      </c>
      <c r="G9" s="15" t="s">
        <v>146</v>
      </c>
      <c r="H9" s="15" t="s">
        <v>147</v>
      </c>
      <c r="I9" s="15" t="s">
        <v>147</v>
      </c>
      <c r="J9" s="15" t="s">
        <v>146</v>
      </c>
      <c r="K9" s="12" t="s">
        <v>147</v>
      </c>
      <c r="L9" s="12" t="s">
        <v>147</v>
      </c>
      <c r="M9" s="15" t="s">
        <v>146</v>
      </c>
    </row>
    <row r="10" spans="1:13">
      <c r="A10" s="3">
        <v>36</v>
      </c>
      <c r="B10" s="3">
        <v>85</v>
      </c>
      <c r="C10" s="3">
        <v>30.5</v>
      </c>
      <c r="D10" s="3">
        <v>15</v>
      </c>
      <c r="E10" s="3">
        <v>8.1</v>
      </c>
      <c r="F10" s="3">
        <v>51</v>
      </c>
      <c r="G10" s="3">
        <v>15.5</v>
      </c>
      <c r="H10" s="3">
        <v>28</v>
      </c>
      <c r="I10" s="3">
        <v>72</v>
      </c>
      <c r="J10" s="3">
        <v>2.8</v>
      </c>
      <c r="K10" s="3">
        <v>48</v>
      </c>
      <c r="L10" s="3">
        <v>65</v>
      </c>
      <c r="M10" s="3">
        <v>0.9</v>
      </c>
    </row>
    <row r="11" spans="1:13">
      <c r="A11" s="6">
        <v>38</v>
      </c>
      <c r="B11" s="6">
        <v>82</v>
      </c>
      <c r="C11" s="6">
        <v>31</v>
      </c>
      <c r="D11" s="6">
        <v>15.2</v>
      </c>
      <c r="E11" s="6">
        <v>8</v>
      </c>
      <c r="F11" s="6">
        <v>51</v>
      </c>
      <c r="G11" s="6">
        <v>15.8</v>
      </c>
      <c r="H11" s="6">
        <v>28</v>
      </c>
      <c r="I11" s="6">
        <v>72</v>
      </c>
      <c r="J11" s="6">
        <v>3</v>
      </c>
      <c r="K11" s="6">
        <v>52</v>
      </c>
      <c r="L11" s="6">
        <v>66</v>
      </c>
      <c r="M11" s="6">
        <v>1</v>
      </c>
    </row>
    <row r="12" spans="1:13">
      <c r="A12" s="6">
        <v>40</v>
      </c>
      <c r="B12" s="6">
        <v>79</v>
      </c>
      <c r="C12" s="6">
        <v>31.5</v>
      </c>
      <c r="D12" s="6">
        <v>15.3</v>
      </c>
      <c r="E12" s="6">
        <v>7.9</v>
      </c>
      <c r="F12" s="6">
        <v>51</v>
      </c>
      <c r="G12" s="6">
        <v>16.2</v>
      </c>
      <c r="H12" s="6">
        <v>30</v>
      </c>
      <c r="I12" s="6">
        <v>70</v>
      </c>
      <c r="J12" s="6">
        <v>3.1</v>
      </c>
      <c r="K12" s="6">
        <v>55</v>
      </c>
      <c r="L12" s="6">
        <v>69</v>
      </c>
      <c r="M12" s="6">
        <v>1.2</v>
      </c>
    </row>
    <row r="13" spans="1:13">
      <c r="A13" s="6">
        <v>42</v>
      </c>
      <c r="B13" s="6">
        <v>76</v>
      </c>
      <c r="C13" s="6">
        <v>32</v>
      </c>
      <c r="D13" s="6">
        <v>15.4</v>
      </c>
      <c r="E13" s="6">
        <v>7.8</v>
      </c>
      <c r="F13" s="6">
        <v>52</v>
      </c>
      <c r="G13" s="6">
        <v>16.600000000000001</v>
      </c>
      <c r="H13" s="6">
        <v>31</v>
      </c>
      <c r="I13" s="6">
        <v>69</v>
      </c>
      <c r="J13" s="6">
        <v>3.2</v>
      </c>
      <c r="K13" s="6">
        <v>58</v>
      </c>
      <c r="L13" s="6">
        <v>70</v>
      </c>
      <c r="M13" s="6">
        <v>1.3</v>
      </c>
    </row>
    <row r="14" spans="1:13">
      <c r="A14" s="6">
        <v>44</v>
      </c>
      <c r="B14" s="6">
        <v>74</v>
      </c>
      <c r="C14" s="6">
        <v>32.4</v>
      </c>
      <c r="D14" s="6">
        <v>15.5</v>
      </c>
      <c r="E14" s="6">
        <v>7.7</v>
      </c>
      <c r="F14" s="6">
        <v>52</v>
      </c>
      <c r="G14" s="6">
        <v>16.899999999999999</v>
      </c>
      <c r="H14" s="6">
        <v>31</v>
      </c>
      <c r="I14" s="6">
        <v>69</v>
      </c>
      <c r="J14" s="6">
        <v>3.3</v>
      </c>
      <c r="K14" s="6">
        <v>60</v>
      </c>
      <c r="L14" s="6">
        <v>74</v>
      </c>
      <c r="M14" s="6">
        <v>1.3</v>
      </c>
    </row>
    <row r="15" spans="1:13">
      <c r="A15" s="6">
        <v>46</v>
      </c>
      <c r="B15" s="6">
        <v>71</v>
      </c>
      <c r="C15" s="6">
        <v>32.799999999999997</v>
      </c>
      <c r="D15" s="6">
        <v>15.6</v>
      </c>
      <c r="E15" s="6">
        <v>7.6</v>
      </c>
      <c r="F15" s="6">
        <v>52</v>
      </c>
      <c r="G15" s="6">
        <v>17.2</v>
      </c>
      <c r="H15" s="6">
        <v>32</v>
      </c>
      <c r="I15" s="6">
        <v>68</v>
      </c>
      <c r="J15" s="6">
        <v>3.4</v>
      </c>
      <c r="K15" s="6">
        <v>62</v>
      </c>
      <c r="L15" s="6">
        <v>75</v>
      </c>
      <c r="M15" s="6">
        <v>1.3</v>
      </c>
    </row>
    <row r="16" spans="1:13">
      <c r="A16" s="6">
        <v>48</v>
      </c>
      <c r="B16" s="6">
        <v>69</v>
      </c>
      <c r="C16" s="6">
        <v>33.200000000000003</v>
      </c>
      <c r="D16" s="6">
        <v>15.7</v>
      </c>
      <c r="E16" s="6">
        <v>7.5</v>
      </c>
      <c r="F16" s="6">
        <v>53</v>
      </c>
      <c r="G16" s="6">
        <v>17.5</v>
      </c>
      <c r="H16" s="6">
        <v>33</v>
      </c>
      <c r="I16" s="6">
        <v>67</v>
      </c>
      <c r="J16" s="6">
        <v>3.5</v>
      </c>
      <c r="K16" s="6">
        <v>62</v>
      </c>
      <c r="L16" s="6">
        <v>76</v>
      </c>
      <c r="M16" s="6">
        <v>1.3</v>
      </c>
    </row>
    <row r="17" spans="1:13">
      <c r="A17" s="6">
        <v>50</v>
      </c>
      <c r="B17" s="6">
        <v>67</v>
      </c>
      <c r="C17" s="6">
        <v>33.6</v>
      </c>
      <c r="D17" s="6">
        <v>15.8</v>
      </c>
      <c r="E17" s="6">
        <v>7.4</v>
      </c>
      <c r="F17" s="6">
        <v>53</v>
      </c>
      <c r="G17" s="6">
        <v>17.8</v>
      </c>
      <c r="H17" s="6">
        <v>33</v>
      </c>
      <c r="I17" s="6">
        <v>67</v>
      </c>
      <c r="J17" s="6">
        <v>3.7</v>
      </c>
      <c r="K17" s="6">
        <v>63</v>
      </c>
      <c r="L17" s="6">
        <v>76</v>
      </c>
      <c r="M17" s="6">
        <v>1.2</v>
      </c>
    </row>
    <row r="18" spans="1:13">
      <c r="A18" s="6">
        <v>52</v>
      </c>
      <c r="B18" s="6">
        <v>65</v>
      </c>
      <c r="C18" s="6">
        <v>34</v>
      </c>
      <c r="D18" s="6">
        <v>15.8</v>
      </c>
      <c r="E18" s="6">
        <v>7.3</v>
      </c>
      <c r="F18" s="6">
        <v>54</v>
      </c>
      <c r="G18" s="6">
        <v>18.2</v>
      </c>
      <c r="H18" s="6">
        <v>34</v>
      </c>
      <c r="I18" s="6">
        <v>66</v>
      </c>
      <c r="J18" s="6">
        <v>3.8</v>
      </c>
      <c r="K18" s="6">
        <v>62</v>
      </c>
      <c r="L18" s="6">
        <v>77</v>
      </c>
      <c r="M18" s="6">
        <v>1.2</v>
      </c>
    </row>
    <row r="19" spans="1:13">
      <c r="A19" s="6">
        <v>54</v>
      </c>
      <c r="B19" s="6">
        <v>64</v>
      </c>
      <c r="C19" s="6">
        <v>34.4</v>
      </c>
      <c r="D19" s="6">
        <v>15.9</v>
      </c>
      <c r="E19" s="6">
        <v>7.2</v>
      </c>
      <c r="F19" s="6">
        <v>54</v>
      </c>
      <c r="G19" s="6">
        <v>18.5</v>
      </c>
      <c r="H19" s="6">
        <v>34</v>
      </c>
      <c r="I19" s="6">
        <v>66</v>
      </c>
      <c r="J19" s="6">
        <v>3.9</v>
      </c>
      <c r="K19" s="6">
        <v>61</v>
      </c>
      <c r="L19" s="6">
        <v>77</v>
      </c>
      <c r="M19" s="6">
        <v>1.2</v>
      </c>
    </row>
    <row r="20" spans="1:13">
      <c r="A20" s="6">
        <v>56</v>
      </c>
      <c r="B20" s="6">
        <v>62</v>
      </c>
      <c r="C20" s="6">
        <v>34.700000000000003</v>
      </c>
      <c r="D20" s="6">
        <v>15.9</v>
      </c>
      <c r="E20" s="6">
        <v>7.1</v>
      </c>
      <c r="F20" s="6">
        <v>54</v>
      </c>
      <c r="G20" s="6">
        <v>18.8</v>
      </c>
      <c r="H20" s="6">
        <v>34</v>
      </c>
      <c r="I20" s="6">
        <v>66</v>
      </c>
      <c r="J20" s="6">
        <v>4</v>
      </c>
      <c r="K20" s="6">
        <v>60</v>
      </c>
      <c r="L20" s="6">
        <v>76</v>
      </c>
      <c r="M20" s="6">
        <v>1.1000000000000001</v>
      </c>
    </row>
    <row r="21" spans="1:13">
      <c r="A21" s="6">
        <v>58</v>
      </c>
      <c r="B21" s="6">
        <v>60</v>
      </c>
      <c r="C21" s="6">
        <v>35</v>
      </c>
      <c r="D21" s="6">
        <v>15.9</v>
      </c>
      <c r="E21" s="6">
        <v>7</v>
      </c>
      <c r="F21" s="6">
        <v>55</v>
      </c>
      <c r="G21" s="6">
        <v>19.100000000000001</v>
      </c>
      <c r="H21" s="6">
        <v>35</v>
      </c>
      <c r="I21" s="6">
        <v>65</v>
      </c>
      <c r="J21" s="6">
        <v>4.2</v>
      </c>
      <c r="K21" s="6">
        <v>57</v>
      </c>
      <c r="L21" s="6">
        <v>74</v>
      </c>
      <c r="M21" s="6">
        <v>1.1000000000000001</v>
      </c>
    </row>
    <row r="22" spans="1:13">
      <c r="A22" s="6">
        <v>60</v>
      </c>
      <c r="B22" s="6">
        <v>59</v>
      </c>
      <c r="C22" s="6">
        <v>35.299999999999997</v>
      </c>
      <c r="D22" s="6">
        <v>15.9</v>
      </c>
      <c r="E22" s="6">
        <v>7</v>
      </c>
      <c r="F22" s="6">
        <v>55</v>
      </c>
      <c r="G22" s="6">
        <v>19.399999999999999</v>
      </c>
      <c r="H22" s="6">
        <v>35</v>
      </c>
      <c r="I22" s="6">
        <v>65</v>
      </c>
      <c r="J22" s="6">
        <v>4.3</v>
      </c>
      <c r="K22" s="6">
        <v>55</v>
      </c>
      <c r="L22" s="6">
        <v>74</v>
      </c>
      <c r="M22" s="6">
        <v>1.1000000000000001</v>
      </c>
    </row>
    <row r="23" spans="1:13">
      <c r="A23" s="6">
        <v>62</v>
      </c>
      <c r="B23" s="6">
        <v>57</v>
      </c>
      <c r="C23" s="6">
        <v>35.6</v>
      </c>
      <c r="D23" s="6">
        <v>16</v>
      </c>
      <c r="E23" s="6">
        <v>6.9</v>
      </c>
      <c r="F23" s="6">
        <v>55</v>
      </c>
      <c r="G23" s="6">
        <v>19.600000000000001</v>
      </c>
      <c r="H23" s="6">
        <v>35</v>
      </c>
      <c r="I23" s="6">
        <v>65</v>
      </c>
      <c r="J23" s="6">
        <v>4.4000000000000004</v>
      </c>
      <c r="K23" s="6">
        <v>54</v>
      </c>
      <c r="L23" s="6">
        <v>73</v>
      </c>
      <c r="M23" s="6">
        <v>1</v>
      </c>
    </row>
    <row r="24" spans="1:13">
      <c r="A24" s="6">
        <v>64</v>
      </c>
      <c r="B24" s="6">
        <v>56</v>
      </c>
      <c r="C24" s="6">
        <v>35.9</v>
      </c>
      <c r="D24" s="6">
        <v>16</v>
      </c>
      <c r="E24" s="6">
        <v>6.9</v>
      </c>
      <c r="F24" s="6">
        <v>55</v>
      </c>
      <c r="G24" s="6">
        <v>19.899999999999999</v>
      </c>
      <c r="H24" s="6">
        <v>35</v>
      </c>
      <c r="I24" s="6">
        <v>65</v>
      </c>
      <c r="J24" s="6">
        <v>4.5</v>
      </c>
      <c r="K24" s="6">
        <v>53</v>
      </c>
      <c r="L24" s="6">
        <v>73</v>
      </c>
      <c r="M24" s="6">
        <v>1</v>
      </c>
    </row>
    <row r="25" spans="1:13">
      <c r="A25" s="6">
        <v>66</v>
      </c>
      <c r="B25" s="6">
        <v>55</v>
      </c>
      <c r="C25" s="6">
        <v>36.1</v>
      </c>
      <c r="D25" s="6">
        <v>16</v>
      </c>
      <c r="E25" s="6">
        <v>6.8</v>
      </c>
      <c r="F25" s="6">
        <v>56</v>
      </c>
      <c r="G25" s="6">
        <v>20.100000000000001</v>
      </c>
      <c r="H25" s="6">
        <v>35</v>
      </c>
      <c r="I25" s="6">
        <v>65</v>
      </c>
      <c r="J25" s="6">
        <v>4.5999999999999996</v>
      </c>
      <c r="K25" s="6">
        <v>52</v>
      </c>
      <c r="L25" s="6">
        <v>71</v>
      </c>
      <c r="M25" s="6">
        <v>0.9</v>
      </c>
    </row>
    <row r="26" spans="1:13">
      <c r="A26" s="6">
        <v>68</v>
      </c>
      <c r="B26" s="6">
        <v>53</v>
      </c>
      <c r="C26" s="6">
        <v>36.299999999999997</v>
      </c>
      <c r="D26" s="6">
        <v>16</v>
      </c>
      <c r="E26" s="6">
        <v>6.8</v>
      </c>
      <c r="F26" s="6">
        <v>56</v>
      </c>
      <c r="G26" s="6">
        <v>20.3</v>
      </c>
      <c r="H26" s="6">
        <v>35</v>
      </c>
      <c r="I26" s="6">
        <v>65</v>
      </c>
      <c r="J26" s="6">
        <v>4.7</v>
      </c>
      <c r="K26" s="6">
        <v>50</v>
      </c>
      <c r="L26" s="6">
        <v>70</v>
      </c>
      <c r="M26" s="6">
        <v>0.9</v>
      </c>
    </row>
    <row r="27" spans="1:13">
      <c r="A27" s="6">
        <v>70</v>
      </c>
      <c r="B27" s="6">
        <v>52</v>
      </c>
      <c r="C27" s="6">
        <v>36.4</v>
      </c>
      <c r="D27" s="6">
        <v>16</v>
      </c>
      <c r="E27" s="6">
        <v>6.7</v>
      </c>
      <c r="F27" s="6">
        <v>56</v>
      </c>
      <c r="G27" s="6">
        <v>20.399999999999999</v>
      </c>
      <c r="H27" s="6">
        <v>36</v>
      </c>
      <c r="I27" s="6">
        <v>64</v>
      </c>
      <c r="J27" s="6">
        <v>4.7</v>
      </c>
      <c r="K27" s="6">
        <v>49</v>
      </c>
      <c r="L27" s="6">
        <v>69</v>
      </c>
      <c r="M27" s="6">
        <v>0.8</v>
      </c>
    </row>
    <row r="28" spans="1:13">
      <c r="A28" t="s">
        <v>1</v>
      </c>
    </row>
  </sheetData>
  <mergeCells count="5">
    <mergeCell ref="M7:M8"/>
    <mergeCell ref="A7:A8"/>
    <mergeCell ref="B7:B8"/>
    <mergeCell ref="F7:F8"/>
    <mergeCell ref="J7:J8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28"/>
  <sheetViews>
    <sheetView workbookViewId="0">
      <selection activeCell="J10" sqref="J10"/>
    </sheetView>
  </sheetViews>
  <sheetFormatPr baseColWidth="10" defaultRowHeight="12.75"/>
  <cols>
    <col min="1" max="7" width="11.42578125" style="54" customWidth="1"/>
    <col min="8" max="8" width="13.28515625" style="54" bestFit="1" customWidth="1"/>
    <col min="9" max="16384" width="11.42578125" style="54"/>
  </cols>
  <sheetData>
    <row r="1" spans="1:9">
      <c r="A1" s="70" t="s">
        <v>237</v>
      </c>
    </row>
    <row r="2" spans="1:9">
      <c r="A2" s="54" t="s">
        <v>238</v>
      </c>
    </row>
    <row r="3" spans="1:9">
      <c r="A3" s="396" t="s">
        <v>239</v>
      </c>
      <c r="B3" s="397"/>
      <c r="C3" s="402" t="s">
        <v>178</v>
      </c>
      <c r="D3" s="403"/>
      <c r="E3" s="403"/>
      <c r="F3" s="403" t="s">
        <v>179</v>
      </c>
      <c r="G3" s="403"/>
      <c r="H3" s="403" t="s">
        <v>180</v>
      </c>
      <c r="I3" s="404"/>
    </row>
    <row r="4" spans="1:9">
      <c r="A4" s="396"/>
      <c r="B4" s="397"/>
      <c r="C4" s="98" t="s">
        <v>181</v>
      </c>
      <c r="D4" s="99" t="s">
        <v>182</v>
      </c>
      <c r="E4" s="99" t="s">
        <v>240</v>
      </c>
      <c r="F4" s="99" t="s">
        <v>184</v>
      </c>
      <c r="G4" s="99" t="s">
        <v>241</v>
      </c>
      <c r="H4" s="99" t="s">
        <v>186</v>
      </c>
      <c r="I4" s="100" t="s">
        <v>242</v>
      </c>
    </row>
    <row r="5" spans="1:9">
      <c r="A5" s="101" t="s">
        <v>358</v>
      </c>
      <c r="B5" s="100"/>
      <c r="C5" s="98"/>
      <c r="D5" s="99"/>
      <c r="E5" s="99"/>
      <c r="F5" s="99"/>
      <c r="G5" s="99"/>
      <c r="H5" s="99"/>
      <c r="I5" s="100"/>
    </row>
    <row r="6" spans="1:9">
      <c r="A6" s="396" t="s">
        <v>243</v>
      </c>
      <c r="B6" s="397"/>
      <c r="C6" s="98">
        <v>16.5</v>
      </c>
      <c r="D6" s="99">
        <v>2.4</v>
      </c>
      <c r="E6" s="99">
        <v>0.4</v>
      </c>
      <c r="F6" s="99">
        <v>168000</v>
      </c>
      <c r="G6" s="99">
        <v>6.7</v>
      </c>
      <c r="H6" s="99">
        <v>7.9</v>
      </c>
      <c r="I6" s="100">
        <v>40</v>
      </c>
    </row>
    <row r="7" spans="1:9">
      <c r="A7" s="400" t="s">
        <v>244</v>
      </c>
      <c r="B7" s="102" t="s">
        <v>245</v>
      </c>
      <c r="C7" s="98">
        <v>17.100000000000001</v>
      </c>
      <c r="D7" s="99">
        <v>2.8</v>
      </c>
      <c r="E7" s="99">
        <v>0.48</v>
      </c>
      <c r="F7" s="99">
        <v>125000</v>
      </c>
      <c r="G7" s="99">
        <v>6</v>
      </c>
      <c r="H7" s="99">
        <v>32.4</v>
      </c>
      <c r="I7" s="100">
        <v>54</v>
      </c>
    </row>
    <row r="8" spans="1:9">
      <c r="A8" s="401"/>
      <c r="B8" s="103" t="s">
        <v>246</v>
      </c>
      <c r="C8" s="98">
        <v>17</v>
      </c>
      <c r="D8" s="99">
        <v>3.2</v>
      </c>
      <c r="E8" s="99">
        <v>0.54</v>
      </c>
      <c r="F8" s="99">
        <v>82000</v>
      </c>
      <c r="G8" s="99">
        <v>4.4000000000000004</v>
      </c>
      <c r="H8" s="99">
        <v>4.5</v>
      </c>
      <c r="I8" s="100">
        <v>52</v>
      </c>
    </row>
    <row r="9" spans="1:9">
      <c r="A9" s="396" t="s">
        <v>247</v>
      </c>
      <c r="B9" s="397"/>
      <c r="C9" s="98">
        <v>17.100000000000001</v>
      </c>
      <c r="D9" s="99">
        <v>2.8</v>
      </c>
      <c r="E9" s="99">
        <v>0.48</v>
      </c>
      <c r="F9" s="99">
        <v>120000</v>
      </c>
      <c r="G9" s="99">
        <v>5.8</v>
      </c>
      <c r="H9" s="99">
        <v>36.9</v>
      </c>
      <c r="I9" s="100">
        <v>54</v>
      </c>
    </row>
    <row r="10" spans="1:9">
      <c r="A10" s="396" t="s">
        <v>248</v>
      </c>
      <c r="B10" s="397"/>
      <c r="C10" s="98">
        <v>17</v>
      </c>
      <c r="D10" s="99">
        <v>2.8</v>
      </c>
      <c r="E10" s="99">
        <v>0.47</v>
      </c>
      <c r="F10" s="99">
        <v>128000</v>
      </c>
      <c r="G10" s="99">
        <v>6</v>
      </c>
      <c r="H10" s="99">
        <v>44.8</v>
      </c>
      <c r="I10" s="100">
        <v>51</v>
      </c>
    </row>
    <row r="11" spans="1:9">
      <c r="A11" s="72"/>
      <c r="B11" s="72"/>
      <c r="C11" s="72"/>
      <c r="D11" s="72"/>
      <c r="E11" s="72"/>
      <c r="F11" s="72"/>
      <c r="G11" s="72"/>
      <c r="H11" s="72"/>
      <c r="I11" s="72"/>
    </row>
    <row r="12" spans="1:9">
      <c r="A12" s="101" t="s">
        <v>359</v>
      </c>
      <c r="B12" s="100"/>
      <c r="C12" s="98"/>
      <c r="D12" s="99"/>
      <c r="E12" s="99"/>
      <c r="F12" s="99"/>
      <c r="G12" s="99"/>
      <c r="H12" s="99"/>
      <c r="I12" s="100"/>
    </row>
    <row r="13" spans="1:9">
      <c r="A13" s="396" t="s">
        <v>243</v>
      </c>
      <c r="B13" s="397"/>
      <c r="C13" s="98">
        <v>15.1</v>
      </c>
      <c r="D13" s="72">
        <v>2.5</v>
      </c>
      <c r="E13" s="99">
        <v>0.38</v>
      </c>
      <c r="F13" s="104" t="s">
        <v>209</v>
      </c>
      <c r="G13" s="99">
        <v>5.7</v>
      </c>
      <c r="H13" s="72">
        <v>4.7</v>
      </c>
      <c r="I13" s="99">
        <v>40</v>
      </c>
    </row>
    <row r="14" spans="1:9">
      <c r="A14" s="400" t="s">
        <v>244</v>
      </c>
      <c r="B14" s="102" t="s">
        <v>245</v>
      </c>
      <c r="C14" s="98">
        <v>15.4</v>
      </c>
      <c r="D14" s="72">
        <v>2.7</v>
      </c>
      <c r="E14" s="99">
        <v>0.42</v>
      </c>
      <c r="F14" s="104" t="s">
        <v>249</v>
      </c>
      <c r="G14" s="99">
        <v>5.3</v>
      </c>
      <c r="H14" s="72">
        <v>21.5</v>
      </c>
      <c r="I14" s="99">
        <v>57</v>
      </c>
    </row>
    <row r="15" spans="1:9">
      <c r="A15" s="401"/>
      <c r="B15" s="103" t="s">
        <v>246</v>
      </c>
      <c r="C15" s="98">
        <v>15.6</v>
      </c>
      <c r="D15" s="72">
        <v>3.3</v>
      </c>
      <c r="E15" s="99">
        <v>0.51</v>
      </c>
      <c r="F15" s="104">
        <v>90000</v>
      </c>
      <c r="G15" s="99">
        <v>4.5999999999999996</v>
      </c>
      <c r="H15" s="72">
        <v>6.5</v>
      </c>
      <c r="I15" s="99">
        <v>62</v>
      </c>
    </row>
    <row r="16" spans="1:9">
      <c r="A16" s="396" t="s">
        <v>247</v>
      </c>
      <c r="B16" s="397"/>
      <c r="C16" s="98">
        <v>15.4</v>
      </c>
      <c r="D16" s="72">
        <v>2.8</v>
      </c>
      <c r="E16" s="99">
        <v>0.43</v>
      </c>
      <c r="F16" s="104">
        <v>118000</v>
      </c>
      <c r="G16" s="99">
        <v>5.0999999999999996</v>
      </c>
      <c r="H16" s="72">
        <v>28</v>
      </c>
      <c r="I16" s="99">
        <v>59</v>
      </c>
    </row>
    <row r="17" spans="1:9">
      <c r="A17" s="396" t="s">
        <v>248</v>
      </c>
      <c r="B17" s="397"/>
      <c r="C17" s="98">
        <v>15.4</v>
      </c>
      <c r="D17" s="72">
        <v>2.7</v>
      </c>
      <c r="E17" s="99">
        <v>0.42</v>
      </c>
      <c r="F17" s="104" t="s">
        <v>250</v>
      </c>
      <c r="G17" s="99">
        <v>5.2</v>
      </c>
      <c r="H17" s="72">
        <v>32.700000000000003</v>
      </c>
      <c r="I17" s="99">
        <v>55</v>
      </c>
    </row>
    <row r="18" spans="1:9">
      <c r="A18" s="72"/>
      <c r="B18" s="72"/>
      <c r="C18" s="98"/>
      <c r="D18" s="99"/>
      <c r="E18" s="99"/>
      <c r="F18" s="99"/>
      <c r="G18" s="99"/>
      <c r="H18" s="99"/>
      <c r="I18" s="100"/>
    </row>
    <row r="19" spans="1:9">
      <c r="A19" s="398" t="s">
        <v>360</v>
      </c>
      <c r="B19" s="399"/>
      <c r="C19" s="72"/>
      <c r="D19" s="99"/>
      <c r="E19" s="99"/>
      <c r="F19" s="99"/>
      <c r="G19" s="99"/>
      <c r="H19" s="99"/>
      <c r="I19" s="100"/>
    </row>
    <row r="20" spans="1:9">
      <c r="A20" s="396" t="s">
        <v>243</v>
      </c>
      <c r="B20" s="397"/>
      <c r="C20" s="98">
        <v>13.4</v>
      </c>
      <c r="D20" s="99">
        <v>2.5</v>
      </c>
      <c r="E20" s="72">
        <v>0.33</v>
      </c>
      <c r="F20" s="104" t="s">
        <v>251</v>
      </c>
      <c r="G20" s="99">
        <v>6.6</v>
      </c>
      <c r="H20" s="72">
        <v>2.2000000000000002</v>
      </c>
      <c r="I20" s="99">
        <v>41</v>
      </c>
    </row>
    <row r="21" spans="1:9">
      <c r="A21" s="400" t="s">
        <v>244</v>
      </c>
      <c r="B21" s="102" t="s">
        <v>245</v>
      </c>
      <c r="C21" s="98">
        <v>14.1</v>
      </c>
      <c r="D21" s="99">
        <v>2.7</v>
      </c>
      <c r="E21" s="72">
        <v>0.38</v>
      </c>
      <c r="F21" s="104" t="s">
        <v>252</v>
      </c>
      <c r="G21" s="99">
        <v>5.9</v>
      </c>
      <c r="H21" s="72">
        <v>9.5</v>
      </c>
      <c r="I21" s="99">
        <v>61</v>
      </c>
    </row>
    <row r="22" spans="1:9">
      <c r="A22" s="401"/>
      <c r="B22" s="103" t="s">
        <v>246</v>
      </c>
      <c r="C22" s="98">
        <v>14</v>
      </c>
      <c r="D22" s="99">
        <v>3</v>
      </c>
      <c r="E22" s="72">
        <v>0.42</v>
      </c>
      <c r="F22" s="104" t="s">
        <v>202</v>
      </c>
      <c r="G22" s="99">
        <v>5</v>
      </c>
      <c r="H22" s="72">
        <v>1.1000000000000001</v>
      </c>
      <c r="I22" s="99">
        <v>66</v>
      </c>
    </row>
    <row r="23" spans="1:9">
      <c r="A23" s="396" t="s">
        <v>247</v>
      </c>
      <c r="B23" s="397"/>
      <c r="C23" s="98">
        <v>14.1</v>
      </c>
      <c r="D23" s="99">
        <v>2.7</v>
      </c>
      <c r="E23" s="72">
        <v>0.39</v>
      </c>
      <c r="F23" s="104" t="s">
        <v>209</v>
      </c>
      <c r="G23" s="99">
        <v>5.8</v>
      </c>
      <c r="H23" s="72">
        <v>10.6</v>
      </c>
      <c r="I23" s="99">
        <v>61</v>
      </c>
    </row>
    <row r="24" spans="1:9">
      <c r="A24" s="396" t="s">
        <v>248</v>
      </c>
      <c r="B24" s="397"/>
      <c r="C24" s="98">
        <v>13.7</v>
      </c>
      <c r="D24" s="99">
        <v>2.7</v>
      </c>
      <c r="E24" s="72">
        <v>0.37</v>
      </c>
      <c r="F24" s="104" t="s">
        <v>253</v>
      </c>
      <c r="G24" s="99">
        <v>5.9</v>
      </c>
      <c r="H24" s="72">
        <v>12.8</v>
      </c>
      <c r="I24" s="99">
        <v>59</v>
      </c>
    </row>
    <row r="25" spans="1:9">
      <c r="A25" s="76" t="s">
        <v>361</v>
      </c>
      <c r="B25" s="72"/>
      <c r="C25" s="98"/>
      <c r="D25" s="99"/>
      <c r="E25" s="99"/>
      <c r="F25" s="99"/>
      <c r="G25" s="99"/>
      <c r="H25" s="99"/>
      <c r="I25" s="100"/>
    </row>
    <row r="26" spans="1:9">
      <c r="A26" s="396" t="s">
        <v>243</v>
      </c>
      <c r="B26" s="397"/>
      <c r="C26" s="72">
        <v>14</v>
      </c>
      <c r="D26" s="72">
        <v>2.5</v>
      </c>
      <c r="E26" s="72">
        <v>0.35</v>
      </c>
      <c r="F26" s="72" t="s">
        <v>254</v>
      </c>
      <c r="G26" s="72">
        <v>6.6</v>
      </c>
      <c r="H26" s="72">
        <v>1.6</v>
      </c>
      <c r="I26" s="72">
        <v>39</v>
      </c>
    </row>
    <row r="27" spans="1:9">
      <c r="A27" s="396" t="s">
        <v>255</v>
      </c>
      <c r="B27" s="397"/>
      <c r="C27" s="72">
        <v>13.8</v>
      </c>
      <c r="D27" s="72">
        <v>2.7</v>
      </c>
      <c r="E27" s="72">
        <v>0.37</v>
      </c>
      <c r="F27" s="72" t="s">
        <v>256</v>
      </c>
      <c r="G27" s="72">
        <v>6.1</v>
      </c>
      <c r="H27" s="72">
        <v>1.8</v>
      </c>
      <c r="I27" s="72">
        <v>66</v>
      </c>
    </row>
    <row r="28" spans="1:9">
      <c r="A28" s="396" t="s">
        <v>248</v>
      </c>
      <c r="B28" s="397"/>
      <c r="C28" s="72">
        <v>13.9</v>
      </c>
      <c r="D28" s="72">
        <v>2.6</v>
      </c>
      <c r="E28" s="72">
        <v>0.36</v>
      </c>
      <c r="F28" s="72" t="s">
        <v>257</v>
      </c>
      <c r="G28" s="72">
        <v>6.3</v>
      </c>
      <c r="H28" s="72">
        <v>3.4</v>
      </c>
      <c r="I28" s="72">
        <v>50</v>
      </c>
    </row>
  </sheetData>
  <mergeCells count="20">
    <mergeCell ref="A3:B4"/>
    <mergeCell ref="C3:E3"/>
    <mergeCell ref="F3:G3"/>
    <mergeCell ref="H3:I3"/>
    <mergeCell ref="A13:B13"/>
    <mergeCell ref="A14:A15"/>
    <mergeCell ref="A16:B16"/>
    <mergeCell ref="A17:B17"/>
    <mergeCell ref="A6:B6"/>
    <mergeCell ref="A7:A8"/>
    <mergeCell ref="A10:B10"/>
    <mergeCell ref="A9:B9"/>
    <mergeCell ref="A28:B28"/>
    <mergeCell ref="A26:B26"/>
    <mergeCell ref="A27:B27"/>
    <mergeCell ref="A24:B24"/>
    <mergeCell ref="A19:B19"/>
    <mergeCell ref="A20:B20"/>
    <mergeCell ref="A21:A22"/>
    <mergeCell ref="A23:B23"/>
  </mergeCells>
  <phoneticPr fontId="5" type="noConversion"/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27"/>
  <sheetViews>
    <sheetView workbookViewId="0">
      <selection activeCell="M70" sqref="M70"/>
    </sheetView>
  </sheetViews>
  <sheetFormatPr baseColWidth="10" defaultRowHeight="12.75"/>
  <cols>
    <col min="1" max="256" width="9.140625" style="54" customWidth="1"/>
    <col min="257" max="16384" width="11.42578125" style="54"/>
  </cols>
  <sheetData>
    <row r="1" spans="1:8">
      <c r="A1" s="105" t="s">
        <v>258</v>
      </c>
      <c r="B1" s="53"/>
      <c r="C1" s="53"/>
      <c r="D1" s="53"/>
      <c r="E1" s="53"/>
      <c r="F1" s="53"/>
      <c r="G1" s="53"/>
    </row>
    <row r="2" spans="1:8">
      <c r="A2" s="53" t="s">
        <v>1</v>
      </c>
      <c r="B2" s="53"/>
      <c r="C2" s="53"/>
      <c r="D2" s="53"/>
      <c r="E2" s="53"/>
      <c r="F2" s="53"/>
      <c r="G2" s="53"/>
    </row>
    <row r="3" spans="1:8">
      <c r="A3" s="106" t="s">
        <v>259</v>
      </c>
      <c r="B3" s="107"/>
      <c r="C3" s="107"/>
      <c r="D3" s="107"/>
      <c r="E3" s="107"/>
      <c r="F3" s="107"/>
      <c r="G3" s="107"/>
      <c r="H3" s="108"/>
    </row>
    <row r="4" spans="1:8">
      <c r="A4" s="107" t="s">
        <v>1</v>
      </c>
      <c r="B4" s="107"/>
      <c r="C4" s="107"/>
      <c r="D4" s="107"/>
      <c r="E4" s="107"/>
      <c r="F4" s="107"/>
      <c r="G4" s="107"/>
      <c r="H4" s="108"/>
    </row>
    <row r="5" spans="1:8" ht="22.5">
      <c r="A5" s="405" t="s">
        <v>260</v>
      </c>
      <c r="B5" s="406"/>
      <c r="C5" s="407"/>
      <c r="D5" s="109" t="s">
        <v>261</v>
      </c>
      <c r="E5" s="110" t="s">
        <v>262</v>
      </c>
      <c r="F5" s="110" t="s">
        <v>263</v>
      </c>
      <c r="G5" s="110" t="s">
        <v>264</v>
      </c>
      <c r="H5" s="110" t="s">
        <v>265</v>
      </c>
    </row>
    <row r="6" spans="1:8">
      <c r="A6" s="111" t="s">
        <v>266</v>
      </c>
      <c r="B6" s="112"/>
      <c r="C6" s="112"/>
      <c r="D6" s="113"/>
      <c r="E6" s="113"/>
      <c r="F6" s="113"/>
      <c r="G6" s="113"/>
      <c r="H6" s="113"/>
    </row>
    <row r="7" spans="1:8" ht="22.5">
      <c r="A7" s="114" t="s">
        <v>267</v>
      </c>
      <c r="B7" s="112"/>
      <c r="C7" s="112"/>
      <c r="D7" s="115" t="s">
        <v>268</v>
      </c>
      <c r="E7" s="115" t="s">
        <v>269</v>
      </c>
      <c r="F7" s="115" t="s">
        <v>270</v>
      </c>
      <c r="G7" s="115" t="s">
        <v>271</v>
      </c>
      <c r="H7" s="116" t="s">
        <v>272</v>
      </c>
    </row>
    <row r="8" spans="1:8" ht="22.5">
      <c r="A8" s="114" t="s">
        <v>273</v>
      </c>
      <c r="B8" s="112"/>
      <c r="C8" s="112"/>
      <c r="D8" s="115" t="s">
        <v>274</v>
      </c>
      <c r="E8" s="115" t="s">
        <v>275</v>
      </c>
      <c r="F8" s="115" t="s">
        <v>276</v>
      </c>
      <c r="G8" s="115" t="s">
        <v>277</v>
      </c>
      <c r="H8" s="116" t="s">
        <v>278</v>
      </c>
    </row>
    <row r="9" spans="1:8" ht="22.5">
      <c r="A9" s="114" t="s">
        <v>279</v>
      </c>
      <c r="B9" s="112"/>
      <c r="C9" s="112"/>
      <c r="D9" s="115" t="s">
        <v>280</v>
      </c>
      <c r="E9" s="115" t="s">
        <v>281</v>
      </c>
      <c r="F9" s="115" t="s">
        <v>282</v>
      </c>
      <c r="G9" s="115" t="s">
        <v>283</v>
      </c>
      <c r="H9" s="116" t="s">
        <v>283</v>
      </c>
    </row>
    <row r="10" spans="1:8">
      <c r="A10" s="114" t="s">
        <v>267</v>
      </c>
      <c r="B10" s="112"/>
      <c r="C10" s="112"/>
      <c r="D10" s="117">
        <v>1</v>
      </c>
      <c r="E10" s="117">
        <v>1</v>
      </c>
      <c r="F10" s="117">
        <v>1</v>
      </c>
      <c r="G10" s="117">
        <v>1</v>
      </c>
      <c r="H10" s="117">
        <v>1</v>
      </c>
    </row>
    <row r="11" spans="1:8">
      <c r="A11" s="114" t="s">
        <v>284</v>
      </c>
      <c r="B11" s="112"/>
      <c r="C11" s="112"/>
      <c r="D11" s="117">
        <v>0.56000000000000005</v>
      </c>
      <c r="E11" s="117">
        <v>0.52</v>
      </c>
      <c r="F11" s="117">
        <v>0.56999999999999995</v>
      </c>
      <c r="G11" s="118" t="s">
        <v>285</v>
      </c>
      <c r="H11" s="117">
        <v>0.65</v>
      </c>
    </row>
    <row r="12" spans="1:8">
      <c r="A12" s="114" t="s">
        <v>286</v>
      </c>
      <c r="B12" s="112"/>
      <c r="C12" s="112"/>
      <c r="D12" s="117">
        <v>0.44</v>
      </c>
      <c r="E12" s="117">
        <v>0.48</v>
      </c>
      <c r="F12" s="117">
        <v>0.43</v>
      </c>
      <c r="G12" s="117">
        <v>0.39</v>
      </c>
      <c r="H12" s="117">
        <v>0.35</v>
      </c>
    </row>
    <row r="13" spans="1:8">
      <c r="A13" s="119" t="s">
        <v>287</v>
      </c>
      <c r="B13" s="112"/>
      <c r="C13" s="112"/>
      <c r="D13" s="114"/>
      <c r="E13" s="114"/>
      <c r="F13" s="114"/>
      <c r="G13" s="114"/>
      <c r="H13" s="114"/>
    </row>
    <row r="14" spans="1:8">
      <c r="A14" s="114" t="s">
        <v>288</v>
      </c>
      <c r="B14" s="112"/>
      <c r="C14" s="112"/>
      <c r="D14" s="118" t="s">
        <v>289</v>
      </c>
      <c r="E14" s="118" t="s">
        <v>290</v>
      </c>
      <c r="F14" s="118" t="s">
        <v>291</v>
      </c>
      <c r="G14" s="118" t="s">
        <v>292</v>
      </c>
      <c r="H14" s="114" t="s">
        <v>293</v>
      </c>
    </row>
    <row r="15" spans="1:8">
      <c r="A15" s="114" t="s">
        <v>294</v>
      </c>
      <c r="B15" s="112"/>
      <c r="C15" s="112"/>
      <c r="D15" s="118" t="s">
        <v>295</v>
      </c>
      <c r="E15" s="118" t="s">
        <v>296</v>
      </c>
      <c r="F15" s="118" t="s">
        <v>297</v>
      </c>
      <c r="G15" s="118" t="s">
        <v>298</v>
      </c>
      <c r="H15" s="114" t="s">
        <v>299</v>
      </c>
    </row>
    <row r="16" spans="1:8">
      <c r="A16" s="114" t="s">
        <v>288</v>
      </c>
      <c r="B16" s="112"/>
      <c r="C16" s="112"/>
      <c r="D16" s="117">
        <v>0.81</v>
      </c>
      <c r="E16" s="117">
        <v>0.83</v>
      </c>
      <c r="F16" s="117">
        <v>0.8</v>
      </c>
      <c r="G16" s="117">
        <v>0.79</v>
      </c>
      <c r="H16" s="117">
        <v>0.77</v>
      </c>
    </row>
    <row r="17" spans="1:8">
      <c r="A17" s="114" t="s">
        <v>300</v>
      </c>
      <c r="B17" s="112"/>
      <c r="C17" s="112"/>
      <c r="D17" s="117">
        <v>0.19</v>
      </c>
      <c r="E17" s="117">
        <v>0.17</v>
      </c>
      <c r="F17" s="117">
        <v>0.2</v>
      </c>
      <c r="G17" s="117">
        <v>0.21</v>
      </c>
      <c r="H17" s="117">
        <v>0.23</v>
      </c>
    </row>
    <row r="18" spans="1:8">
      <c r="A18" s="119" t="s">
        <v>301</v>
      </c>
      <c r="B18" s="112"/>
      <c r="C18" s="112"/>
      <c r="D18" s="114"/>
      <c r="E18" s="114"/>
      <c r="F18" s="114"/>
      <c r="G18" s="114"/>
      <c r="H18" s="114"/>
    </row>
    <row r="19" spans="1:8">
      <c r="A19" s="114" t="s">
        <v>288</v>
      </c>
      <c r="B19" s="112"/>
      <c r="C19" s="112"/>
      <c r="D19" s="118" t="s">
        <v>302</v>
      </c>
      <c r="E19" s="118" t="s">
        <v>303</v>
      </c>
      <c r="F19" s="118" t="s">
        <v>304</v>
      </c>
      <c r="G19" s="118" t="s">
        <v>305</v>
      </c>
      <c r="H19" s="114" t="s">
        <v>306</v>
      </c>
    </row>
    <row r="20" spans="1:8">
      <c r="A20" s="114" t="s">
        <v>294</v>
      </c>
      <c r="B20" s="112"/>
      <c r="C20" s="112"/>
      <c r="D20" s="118" t="s">
        <v>307</v>
      </c>
      <c r="E20" s="118" t="s">
        <v>308</v>
      </c>
      <c r="F20" s="118" t="s">
        <v>309</v>
      </c>
      <c r="G20" s="118" t="s">
        <v>298</v>
      </c>
      <c r="H20" s="114" t="s">
        <v>299</v>
      </c>
    </row>
    <row r="21" spans="1:8">
      <c r="A21" s="114" t="s">
        <v>288</v>
      </c>
      <c r="B21" s="112"/>
      <c r="C21" s="112"/>
      <c r="D21" s="117">
        <v>0.67</v>
      </c>
      <c r="E21" s="117">
        <v>0.68</v>
      </c>
      <c r="F21" s="117">
        <v>0.66</v>
      </c>
      <c r="G21" s="117">
        <v>0.66</v>
      </c>
      <c r="H21" s="117">
        <v>0.65</v>
      </c>
    </row>
    <row r="22" spans="1:8">
      <c r="A22" s="114" t="s">
        <v>300</v>
      </c>
      <c r="B22" s="112"/>
      <c r="C22" s="112"/>
      <c r="D22" s="117">
        <v>0.33</v>
      </c>
      <c r="E22" s="117">
        <v>0.32</v>
      </c>
      <c r="F22" s="117">
        <v>0.34</v>
      </c>
      <c r="G22" s="117">
        <v>0.34</v>
      </c>
      <c r="H22" s="117">
        <v>0.35</v>
      </c>
    </row>
    <row r="23" spans="1:8">
      <c r="A23" s="119" t="s">
        <v>310</v>
      </c>
      <c r="B23" s="112"/>
      <c r="C23" s="112"/>
      <c r="D23" s="114"/>
      <c r="E23" s="114"/>
      <c r="F23" s="114"/>
      <c r="G23" s="114"/>
      <c r="H23" s="114"/>
    </row>
    <row r="24" spans="1:8">
      <c r="A24" s="114" t="s">
        <v>288</v>
      </c>
      <c r="B24" s="112"/>
      <c r="C24" s="112"/>
      <c r="D24" s="114" t="s">
        <v>311</v>
      </c>
      <c r="E24" s="118" t="s">
        <v>312</v>
      </c>
      <c r="F24" s="118" t="s">
        <v>313</v>
      </c>
      <c r="G24" s="118" t="s">
        <v>314</v>
      </c>
      <c r="H24" s="114" t="s">
        <v>314</v>
      </c>
    </row>
    <row r="25" spans="1:8">
      <c r="A25" s="114" t="s">
        <v>294</v>
      </c>
      <c r="B25" s="112"/>
      <c r="C25" s="112"/>
      <c r="D25" s="114" t="s">
        <v>315</v>
      </c>
      <c r="E25" s="118" t="s">
        <v>316</v>
      </c>
      <c r="F25" s="118" t="s">
        <v>317</v>
      </c>
      <c r="G25" s="118" t="s">
        <v>318</v>
      </c>
      <c r="H25" s="114" t="s">
        <v>319</v>
      </c>
    </row>
    <row r="26" spans="1:8">
      <c r="A26" s="114" t="s">
        <v>288</v>
      </c>
      <c r="B26" s="112"/>
      <c r="C26" s="112"/>
      <c r="D26" s="117">
        <v>0.99</v>
      </c>
      <c r="E26" s="117">
        <v>0.99</v>
      </c>
      <c r="F26" s="117">
        <v>0.99</v>
      </c>
      <c r="G26" s="117">
        <v>1</v>
      </c>
      <c r="H26" s="117">
        <v>1</v>
      </c>
    </row>
    <row r="27" spans="1:8">
      <c r="A27" s="120" t="s">
        <v>300</v>
      </c>
      <c r="B27" s="121"/>
      <c r="C27" s="121"/>
      <c r="D27" s="122">
        <v>0.01</v>
      </c>
      <c r="E27" s="122">
        <v>0.01</v>
      </c>
      <c r="F27" s="122">
        <v>0.01</v>
      </c>
      <c r="G27" s="122">
        <v>0</v>
      </c>
      <c r="H27" s="122">
        <v>0</v>
      </c>
    </row>
  </sheetData>
  <mergeCells count="1">
    <mergeCell ref="A5:C5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19"/>
  <sheetViews>
    <sheetView workbookViewId="0">
      <selection activeCell="M70" sqref="M70"/>
    </sheetView>
  </sheetViews>
  <sheetFormatPr baseColWidth="10" defaultRowHeight="12.75"/>
  <cols>
    <col min="1" max="1" width="11.42578125" style="54" customWidth="1"/>
    <col min="2" max="2" width="7.7109375" style="54" customWidth="1"/>
    <col min="3" max="3" width="5.28515625" style="54" customWidth="1"/>
    <col min="4" max="16384" width="11.42578125" style="54"/>
  </cols>
  <sheetData>
    <row r="1" spans="1:19">
      <c r="A1" s="123" t="s">
        <v>320</v>
      </c>
      <c r="B1" s="12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</row>
    <row r="2" spans="1:19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</row>
    <row r="3" spans="1:19">
      <c r="A3" s="124" t="s">
        <v>321</v>
      </c>
      <c r="B3" s="124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</row>
    <row r="4" spans="1:19">
      <c r="A4" s="53" t="s">
        <v>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</row>
    <row r="5" spans="1:19">
      <c r="A5" s="408" t="s">
        <v>322</v>
      </c>
      <c r="B5" s="409"/>
      <c r="C5" s="125"/>
      <c r="D5" s="372" t="s">
        <v>262</v>
      </c>
      <c r="E5" s="373"/>
      <c r="F5" s="374"/>
      <c r="G5" s="372" t="s">
        <v>323</v>
      </c>
      <c r="H5" s="373"/>
      <c r="I5" s="374"/>
      <c r="J5" s="372" t="s">
        <v>324</v>
      </c>
      <c r="K5" s="373"/>
      <c r="L5" s="374"/>
      <c r="M5" s="372" t="s">
        <v>265</v>
      </c>
      <c r="N5" s="373"/>
      <c r="O5" s="374"/>
      <c r="P5" s="372" t="s">
        <v>261</v>
      </c>
      <c r="Q5" s="373"/>
      <c r="R5" s="374"/>
      <c r="S5" s="53"/>
    </row>
    <row r="6" spans="1:19">
      <c r="A6" s="69"/>
      <c r="B6" s="69"/>
      <c r="C6" s="126"/>
      <c r="D6" s="79" t="s">
        <v>325</v>
      </c>
      <c r="E6" s="79" t="s">
        <v>27</v>
      </c>
      <c r="F6" s="79" t="s">
        <v>26</v>
      </c>
      <c r="G6" s="79" t="s">
        <v>325</v>
      </c>
      <c r="H6" s="79" t="s">
        <v>27</v>
      </c>
      <c r="I6" s="79" t="s">
        <v>26</v>
      </c>
      <c r="J6" s="79" t="s">
        <v>325</v>
      </c>
      <c r="K6" s="79" t="s">
        <v>27</v>
      </c>
      <c r="L6" s="79" t="s">
        <v>26</v>
      </c>
      <c r="M6" s="79" t="s">
        <v>325</v>
      </c>
      <c r="N6" s="79" t="s">
        <v>27</v>
      </c>
      <c r="O6" s="79" t="s">
        <v>26</v>
      </c>
      <c r="P6" s="79" t="s">
        <v>325</v>
      </c>
      <c r="Q6" s="79" t="s">
        <v>27</v>
      </c>
      <c r="R6" s="79" t="s">
        <v>26</v>
      </c>
      <c r="S6" s="53"/>
    </row>
    <row r="7" spans="1:19">
      <c r="A7" s="387" t="s">
        <v>326</v>
      </c>
      <c r="B7" s="410"/>
      <c r="C7" s="65" t="s">
        <v>156</v>
      </c>
      <c r="D7" s="65">
        <v>18088</v>
      </c>
      <c r="E7" s="65">
        <v>6104</v>
      </c>
      <c r="F7" s="65">
        <v>11984</v>
      </c>
      <c r="G7" s="65">
        <v>11252</v>
      </c>
      <c r="H7" s="65">
        <v>3632</v>
      </c>
      <c r="I7" s="65">
        <v>7620</v>
      </c>
      <c r="J7" s="65">
        <v>2044</v>
      </c>
      <c r="K7" s="65">
        <v>692</v>
      </c>
      <c r="L7" s="65">
        <v>1352</v>
      </c>
      <c r="M7" s="65">
        <v>1164</v>
      </c>
      <c r="N7" s="65">
        <v>432</v>
      </c>
      <c r="O7" s="65">
        <v>732</v>
      </c>
      <c r="P7" s="65">
        <v>32548</v>
      </c>
      <c r="Q7" s="65">
        <v>10860</v>
      </c>
      <c r="R7" s="65">
        <v>21688</v>
      </c>
      <c r="S7" s="53"/>
    </row>
    <row r="8" spans="1:19">
      <c r="A8" s="388"/>
      <c r="B8" s="411"/>
      <c r="C8" s="67" t="s">
        <v>157</v>
      </c>
      <c r="D8" s="67">
        <v>100</v>
      </c>
      <c r="E8" s="67">
        <v>33.700000000000003</v>
      </c>
      <c r="F8" s="67">
        <v>66.3</v>
      </c>
      <c r="G8" s="67">
        <v>100</v>
      </c>
      <c r="H8" s="67">
        <v>32.299999999999997</v>
      </c>
      <c r="I8" s="67">
        <v>67.7</v>
      </c>
      <c r="J8" s="67">
        <v>100</v>
      </c>
      <c r="K8" s="67">
        <v>33.9</v>
      </c>
      <c r="L8" s="67">
        <v>66.099999999999994</v>
      </c>
      <c r="M8" s="67">
        <v>100</v>
      </c>
      <c r="N8" s="67">
        <v>37.1</v>
      </c>
      <c r="O8" s="67">
        <v>62.9</v>
      </c>
      <c r="P8" s="67">
        <v>100</v>
      </c>
      <c r="Q8" s="67">
        <v>33.4</v>
      </c>
      <c r="R8" s="67">
        <v>66.599999999999994</v>
      </c>
      <c r="S8" s="53"/>
    </row>
    <row r="9" spans="1:19">
      <c r="A9" s="389"/>
      <c r="B9" s="412"/>
      <c r="C9" s="69" t="s">
        <v>157</v>
      </c>
      <c r="D9" s="69">
        <v>55.5</v>
      </c>
      <c r="E9" s="69"/>
      <c r="F9" s="69"/>
      <c r="G9" s="69">
        <v>34.6</v>
      </c>
      <c r="H9" s="69"/>
      <c r="I9" s="69"/>
      <c r="J9" s="69">
        <v>6.3</v>
      </c>
      <c r="K9" s="69"/>
      <c r="L9" s="69"/>
      <c r="M9" s="69">
        <v>3.6</v>
      </c>
      <c r="N9" s="69"/>
      <c r="O9" s="69"/>
      <c r="P9" s="69">
        <v>100</v>
      </c>
      <c r="Q9" s="69"/>
      <c r="R9" s="69"/>
      <c r="S9" s="53"/>
    </row>
    <row r="10" spans="1:19">
      <c r="A10" s="387" t="s">
        <v>327</v>
      </c>
      <c r="B10" s="410"/>
      <c r="C10" s="65" t="s">
        <v>156</v>
      </c>
      <c r="D10" s="65">
        <v>3500</v>
      </c>
      <c r="E10" s="65">
        <v>1100</v>
      </c>
      <c r="F10" s="65">
        <v>2400</v>
      </c>
      <c r="G10" s="65">
        <v>4000</v>
      </c>
      <c r="H10" s="65">
        <v>1452</v>
      </c>
      <c r="I10" s="65">
        <v>2548</v>
      </c>
      <c r="J10" s="65">
        <v>1008</v>
      </c>
      <c r="K10" s="65">
        <v>380</v>
      </c>
      <c r="L10" s="65">
        <v>628</v>
      </c>
      <c r="M10" s="65">
        <v>944</v>
      </c>
      <c r="N10" s="65">
        <v>376</v>
      </c>
      <c r="O10" s="65">
        <v>568</v>
      </c>
      <c r="P10" s="65">
        <v>9452</v>
      </c>
      <c r="Q10" s="65">
        <v>3308</v>
      </c>
      <c r="R10" s="65">
        <v>6144</v>
      </c>
      <c r="S10" s="53"/>
    </row>
    <row r="11" spans="1:19">
      <c r="A11" s="388"/>
      <c r="B11" s="411"/>
      <c r="C11" s="67" t="s">
        <v>157</v>
      </c>
      <c r="D11" s="67">
        <v>100</v>
      </c>
      <c r="E11" s="67">
        <v>31.4</v>
      </c>
      <c r="F11" s="67">
        <v>68.599999999999994</v>
      </c>
      <c r="G11" s="67">
        <v>100</v>
      </c>
      <c r="H11" s="67">
        <v>36.299999999999997</v>
      </c>
      <c r="I11" s="67">
        <v>63.7</v>
      </c>
      <c r="J11" s="67">
        <v>100</v>
      </c>
      <c r="K11" s="67">
        <v>37.700000000000003</v>
      </c>
      <c r="L11" s="67">
        <v>62.3</v>
      </c>
      <c r="M11" s="67">
        <v>100</v>
      </c>
      <c r="N11" s="67">
        <v>39.799999999999997</v>
      </c>
      <c r="O11" s="67">
        <v>60.2</v>
      </c>
      <c r="P11" s="67">
        <v>100</v>
      </c>
      <c r="Q11" s="67">
        <v>35</v>
      </c>
      <c r="R11" s="67">
        <v>65</v>
      </c>
      <c r="S11" s="53"/>
    </row>
    <row r="12" spans="1:19">
      <c r="A12" s="389"/>
      <c r="B12" s="412"/>
      <c r="C12" s="69" t="s">
        <v>157</v>
      </c>
      <c r="D12" s="69">
        <v>37</v>
      </c>
      <c r="E12" s="69"/>
      <c r="F12" s="69"/>
      <c r="G12" s="69">
        <v>42.3</v>
      </c>
      <c r="H12" s="69"/>
      <c r="I12" s="69"/>
      <c r="J12" s="69">
        <v>10.7</v>
      </c>
      <c r="K12" s="69"/>
      <c r="L12" s="69"/>
      <c r="M12" s="69">
        <v>10</v>
      </c>
      <c r="N12" s="69"/>
      <c r="O12" s="69"/>
      <c r="P12" s="69">
        <v>100</v>
      </c>
      <c r="Q12" s="69"/>
      <c r="R12" s="69"/>
      <c r="S12" s="53"/>
    </row>
    <row r="13" spans="1:19">
      <c r="A13" s="387" t="s">
        <v>328</v>
      </c>
      <c r="B13" s="410"/>
      <c r="C13" s="65" t="s">
        <v>156</v>
      </c>
      <c r="D13" s="65">
        <v>21588</v>
      </c>
      <c r="E13" s="65">
        <v>7204</v>
      </c>
      <c r="F13" s="65">
        <v>14384</v>
      </c>
      <c r="G13" s="65">
        <v>15252</v>
      </c>
      <c r="H13" s="65">
        <v>5084</v>
      </c>
      <c r="I13" s="65">
        <v>10168</v>
      </c>
      <c r="J13" s="65">
        <v>3052</v>
      </c>
      <c r="K13" s="65">
        <v>1072</v>
      </c>
      <c r="L13" s="65">
        <v>1980</v>
      </c>
      <c r="M13" s="65">
        <v>2108</v>
      </c>
      <c r="N13" s="65">
        <v>808</v>
      </c>
      <c r="O13" s="65">
        <v>1300</v>
      </c>
      <c r="P13" s="65">
        <v>42000</v>
      </c>
      <c r="Q13" s="65">
        <v>14168</v>
      </c>
      <c r="R13" s="65">
        <v>27832</v>
      </c>
      <c r="S13" s="53"/>
    </row>
    <row r="14" spans="1:19">
      <c r="A14" s="388"/>
      <c r="B14" s="411"/>
      <c r="C14" s="67" t="s">
        <v>157</v>
      </c>
      <c r="D14" s="67">
        <v>100</v>
      </c>
      <c r="E14" s="67">
        <v>33.4</v>
      </c>
      <c r="F14" s="67">
        <v>66.599999999999994</v>
      </c>
      <c r="G14" s="67">
        <v>100</v>
      </c>
      <c r="H14" s="67">
        <v>33.299999999999997</v>
      </c>
      <c r="I14" s="67">
        <v>66.7</v>
      </c>
      <c r="J14" s="67">
        <v>100</v>
      </c>
      <c r="K14" s="67">
        <v>35.1</v>
      </c>
      <c r="L14" s="67">
        <v>64.900000000000006</v>
      </c>
      <c r="M14" s="67">
        <v>100</v>
      </c>
      <c r="N14" s="67">
        <v>38.299999999999997</v>
      </c>
      <c r="O14" s="67">
        <v>61.7</v>
      </c>
      <c r="P14" s="67">
        <v>100</v>
      </c>
      <c r="Q14" s="67">
        <v>33.700000000000003</v>
      </c>
      <c r="R14" s="67">
        <v>66.3</v>
      </c>
      <c r="S14" s="53"/>
    </row>
    <row r="15" spans="1:19">
      <c r="A15" s="389"/>
      <c r="B15" s="412"/>
      <c r="C15" s="69" t="s">
        <v>157</v>
      </c>
      <c r="D15" s="69">
        <v>51.4</v>
      </c>
      <c r="E15" s="69"/>
      <c r="F15" s="69"/>
      <c r="G15" s="69">
        <v>36.299999999999997</v>
      </c>
      <c r="H15" s="69"/>
      <c r="I15" s="69"/>
      <c r="J15" s="69">
        <v>7.3</v>
      </c>
      <c r="K15" s="69"/>
      <c r="L15" s="69"/>
      <c r="M15" s="69">
        <v>5</v>
      </c>
      <c r="N15" s="69"/>
      <c r="O15" s="69"/>
      <c r="P15" s="69">
        <v>100</v>
      </c>
      <c r="Q15" s="69"/>
      <c r="R15" s="69"/>
      <c r="S15" s="53"/>
    </row>
    <row r="16" spans="1:19">
      <c r="A16" s="387" t="s">
        <v>329</v>
      </c>
      <c r="B16" s="410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53"/>
    </row>
    <row r="17" spans="1:19">
      <c r="A17" s="388"/>
      <c r="B17" s="411"/>
      <c r="C17" s="67" t="s">
        <v>157</v>
      </c>
      <c r="D17" s="67">
        <v>100</v>
      </c>
      <c r="E17" s="67">
        <v>100</v>
      </c>
      <c r="F17" s="67">
        <v>100</v>
      </c>
      <c r="G17" s="67">
        <v>100</v>
      </c>
      <c r="H17" s="67">
        <v>100</v>
      </c>
      <c r="I17" s="67">
        <v>100</v>
      </c>
      <c r="J17" s="67">
        <v>100</v>
      </c>
      <c r="K17" s="67">
        <v>100</v>
      </c>
      <c r="L17" s="67">
        <v>100</v>
      </c>
      <c r="M17" s="67">
        <v>100</v>
      </c>
      <c r="N17" s="67">
        <v>100</v>
      </c>
      <c r="O17" s="67">
        <v>100</v>
      </c>
      <c r="P17" s="67">
        <v>100</v>
      </c>
      <c r="Q17" s="67">
        <v>100</v>
      </c>
      <c r="R17" s="67">
        <v>100</v>
      </c>
      <c r="S17" s="53"/>
    </row>
    <row r="18" spans="1:19">
      <c r="A18" s="370" t="s">
        <v>330</v>
      </c>
      <c r="B18" s="371"/>
      <c r="C18" s="67" t="s">
        <v>157</v>
      </c>
      <c r="D18" s="67">
        <v>84</v>
      </c>
      <c r="E18" s="67">
        <v>85</v>
      </c>
      <c r="F18" s="67">
        <v>83</v>
      </c>
      <c r="G18" s="67">
        <v>74</v>
      </c>
      <c r="H18" s="67">
        <v>71</v>
      </c>
      <c r="I18" s="67">
        <v>75</v>
      </c>
      <c r="J18" s="67">
        <v>67</v>
      </c>
      <c r="K18" s="67">
        <v>65</v>
      </c>
      <c r="L18" s="67">
        <v>68</v>
      </c>
      <c r="M18" s="67">
        <v>55</v>
      </c>
      <c r="N18" s="67">
        <v>53</v>
      </c>
      <c r="O18" s="67">
        <v>56</v>
      </c>
      <c r="P18" s="67">
        <v>77</v>
      </c>
      <c r="Q18" s="67">
        <v>77</v>
      </c>
      <c r="R18" s="67">
        <v>77</v>
      </c>
      <c r="S18" s="53"/>
    </row>
    <row r="19" spans="1:19">
      <c r="A19" s="413" t="s">
        <v>331</v>
      </c>
      <c r="B19" s="414"/>
      <c r="C19" s="69" t="s">
        <v>157</v>
      </c>
      <c r="D19" s="69">
        <v>16</v>
      </c>
      <c r="E19" s="69">
        <v>15</v>
      </c>
      <c r="F19" s="69">
        <v>17</v>
      </c>
      <c r="G19" s="69">
        <v>26</v>
      </c>
      <c r="H19" s="69">
        <v>29</v>
      </c>
      <c r="I19" s="69">
        <v>25</v>
      </c>
      <c r="J19" s="69">
        <v>33</v>
      </c>
      <c r="K19" s="69">
        <v>35</v>
      </c>
      <c r="L19" s="69">
        <v>32</v>
      </c>
      <c r="M19" s="69">
        <v>45</v>
      </c>
      <c r="N19" s="69">
        <v>47</v>
      </c>
      <c r="O19" s="69">
        <v>44</v>
      </c>
      <c r="P19" s="69">
        <v>23</v>
      </c>
      <c r="Q19" s="69">
        <v>23</v>
      </c>
      <c r="R19" s="69">
        <v>23</v>
      </c>
      <c r="S19" s="53"/>
    </row>
  </sheetData>
  <mergeCells count="12">
    <mergeCell ref="A16:B17"/>
    <mergeCell ref="A18:B18"/>
    <mergeCell ref="A19:B19"/>
    <mergeCell ref="M5:O5"/>
    <mergeCell ref="A13:B15"/>
    <mergeCell ref="P5:R5"/>
    <mergeCell ref="A5:B5"/>
    <mergeCell ref="A7:B9"/>
    <mergeCell ref="A10:B12"/>
    <mergeCell ref="D5:F5"/>
    <mergeCell ref="G5:I5"/>
    <mergeCell ref="J5:L5"/>
  </mergeCells>
  <phoneticPr fontId="5" type="noConversion"/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19"/>
  <sheetViews>
    <sheetView workbookViewId="0">
      <selection activeCell="M70" sqref="M70"/>
    </sheetView>
  </sheetViews>
  <sheetFormatPr baseColWidth="10" defaultRowHeight="12.75"/>
  <cols>
    <col min="1" max="256" width="9.140625" style="54" customWidth="1"/>
    <col min="257" max="16384" width="11.42578125" style="54"/>
  </cols>
  <sheetData>
    <row r="1" spans="1:17">
      <c r="A1" s="52" t="s">
        <v>332</v>
      </c>
      <c r="B1" s="52"/>
      <c r="C1" s="52"/>
      <c r="D1" s="52"/>
      <c r="E1" s="52"/>
      <c r="F1" s="52"/>
      <c r="G1" s="52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17">
      <c r="A2" s="52" t="s">
        <v>333</v>
      </c>
      <c r="B2" s="52"/>
      <c r="C2" s="52"/>
      <c r="D2" s="52"/>
      <c r="E2" s="52"/>
      <c r="F2" s="52"/>
      <c r="G2" s="52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21">
      <c r="A3" s="128" t="s">
        <v>334</v>
      </c>
      <c r="B3" s="125"/>
      <c r="C3" s="372" t="s">
        <v>262</v>
      </c>
      <c r="D3" s="373"/>
      <c r="E3" s="374"/>
      <c r="F3" s="372" t="s">
        <v>335</v>
      </c>
      <c r="G3" s="373"/>
      <c r="H3" s="374"/>
      <c r="I3" s="372" t="s">
        <v>324</v>
      </c>
      <c r="J3" s="373"/>
      <c r="K3" s="374"/>
      <c r="L3" s="58" t="s">
        <v>265</v>
      </c>
      <c r="M3" s="58"/>
      <c r="N3" s="58"/>
      <c r="O3" s="58" t="s">
        <v>261</v>
      </c>
      <c r="P3" s="58"/>
      <c r="Q3" s="58"/>
    </row>
    <row r="4" spans="1:17" ht="21">
      <c r="A4" s="129"/>
      <c r="B4" s="126"/>
      <c r="C4" s="79" t="s">
        <v>325</v>
      </c>
      <c r="D4" s="79" t="s">
        <v>27</v>
      </c>
      <c r="E4" s="79" t="s">
        <v>26</v>
      </c>
      <c r="F4" s="79" t="s">
        <v>325</v>
      </c>
      <c r="G4" s="79" t="s">
        <v>27</v>
      </c>
      <c r="H4" s="79" t="s">
        <v>26</v>
      </c>
      <c r="I4" s="79" t="s">
        <v>325</v>
      </c>
      <c r="J4" s="79" t="s">
        <v>27</v>
      </c>
      <c r="K4" s="79" t="s">
        <v>26</v>
      </c>
      <c r="L4" s="79" t="s">
        <v>325</v>
      </c>
      <c r="M4" s="79" t="s">
        <v>27</v>
      </c>
      <c r="N4" s="79" t="s">
        <v>26</v>
      </c>
      <c r="O4" s="79" t="s">
        <v>51</v>
      </c>
      <c r="P4" s="79" t="s">
        <v>27</v>
      </c>
      <c r="Q4" s="79" t="s">
        <v>26</v>
      </c>
    </row>
    <row r="5" spans="1:17">
      <c r="A5" s="130" t="s">
        <v>336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</row>
    <row r="6" spans="1:17">
      <c r="A6" s="88" t="s">
        <v>337</v>
      </c>
      <c r="B6" s="67" t="s">
        <v>156</v>
      </c>
      <c r="C6" s="67">
        <v>18088</v>
      </c>
      <c r="D6" s="67">
        <v>6104</v>
      </c>
      <c r="E6" s="67">
        <v>11984</v>
      </c>
      <c r="F6" s="67">
        <v>11252</v>
      </c>
      <c r="G6" s="67">
        <v>3632</v>
      </c>
      <c r="H6" s="67">
        <v>7620</v>
      </c>
      <c r="I6" s="67">
        <v>2044</v>
      </c>
      <c r="J6" s="67">
        <v>692</v>
      </c>
      <c r="K6" s="67">
        <v>1352</v>
      </c>
      <c r="L6" s="67">
        <v>1164</v>
      </c>
      <c r="M6" s="67">
        <v>432</v>
      </c>
      <c r="N6" s="67">
        <v>732</v>
      </c>
      <c r="O6" s="67">
        <v>32548</v>
      </c>
      <c r="P6" s="67">
        <v>10860</v>
      </c>
      <c r="Q6" s="67">
        <v>21688</v>
      </c>
    </row>
    <row r="7" spans="1:17">
      <c r="A7" s="88" t="s">
        <v>338</v>
      </c>
      <c r="B7" s="67" t="s">
        <v>156</v>
      </c>
      <c r="C7" s="67">
        <v>15696</v>
      </c>
      <c r="D7" s="67">
        <v>4008</v>
      </c>
      <c r="E7" s="67">
        <v>11688</v>
      </c>
      <c r="F7" s="67">
        <v>9748</v>
      </c>
      <c r="G7" s="67">
        <v>2320</v>
      </c>
      <c r="H7" s="67">
        <v>7428</v>
      </c>
      <c r="I7" s="67">
        <v>1756</v>
      </c>
      <c r="J7" s="67">
        <v>440</v>
      </c>
      <c r="K7" s="67">
        <v>1316</v>
      </c>
      <c r="L7" s="67">
        <v>988</v>
      </c>
      <c r="M7" s="67">
        <v>284</v>
      </c>
      <c r="N7" s="67">
        <v>704</v>
      </c>
      <c r="O7" s="67">
        <v>28188</v>
      </c>
      <c r="P7" s="67">
        <v>7052</v>
      </c>
      <c r="Q7" s="67">
        <v>21136</v>
      </c>
    </row>
    <row r="8" spans="1:17">
      <c r="A8" s="131"/>
      <c r="B8" s="67" t="s">
        <v>157</v>
      </c>
      <c r="C8" s="67">
        <v>87</v>
      </c>
      <c r="D8" s="67">
        <v>66</v>
      </c>
      <c r="E8" s="67">
        <v>97</v>
      </c>
      <c r="F8" s="67">
        <v>87</v>
      </c>
      <c r="G8" s="67">
        <v>64</v>
      </c>
      <c r="H8" s="67">
        <v>97</v>
      </c>
      <c r="I8" s="67">
        <v>86</v>
      </c>
      <c r="J8" s="67">
        <v>64</v>
      </c>
      <c r="K8" s="67">
        <v>97</v>
      </c>
      <c r="L8" s="67">
        <v>85</v>
      </c>
      <c r="M8" s="67">
        <v>65</v>
      </c>
      <c r="N8" s="67">
        <v>96</v>
      </c>
      <c r="O8" s="67">
        <v>87</v>
      </c>
      <c r="P8" s="67">
        <v>65</v>
      </c>
      <c r="Q8" s="67">
        <v>97</v>
      </c>
    </row>
    <row r="9" spans="1:17">
      <c r="A9" s="127" t="s">
        <v>339</v>
      </c>
      <c r="B9" s="69" t="s">
        <v>157</v>
      </c>
      <c r="C9" s="69">
        <v>13</v>
      </c>
      <c r="D9" s="69">
        <v>34</v>
      </c>
      <c r="E9" s="69">
        <v>3</v>
      </c>
      <c r="F9" s="69">
        <v>13</v>
      </c>
      <c r="G9" s="69">
        <v>36</v>
      </c>
      <c r="H9" s="69">
        <v>3</v>
      </c>
      <c r="I9" s="69">
        <v>14</v>
      </c>
      <c r="J9" s="69">
        <v>36</v>
      </c>
      <c r="K9" s="69">
        <v>3</v>
      </c>
      <c r="L9" s="69">
        <v>15</v>
      </c>
      <c r="M9" s="69">
        <v>35</v>
      </c>
      <c r="N9" s="69">
        <v>4</v>
      </c>
      <c r="O9" s="69">
        <v>13</v>
      </c>
      <c r="P9" s="69">
        <v>35</v>
      </c>
      <c r="Q9" s="69">
        <v>3</v>
      </c>
    </row>
    <row r="10" spans="1:17">
      <c r="A10" s="130" t="s">
        <v>340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</row>
    <row r="11" spans="1:17">
      <c r="A11" s="88" t="s">
        <v>341</v>
      </c>
      <c r="B11" s="67" t="s">
        <v>156</v>
      </c>
      <c r="C11" s="67">
        <v>3500</v>
      </c>
      <c r="D11" s="67">
        <v>1100</v>
      </c>
      <c r="E11" s="67">
        <v>2400</v>
      </c>
      <c r="F11" s="67">
        <v>4000</v>
      </c>
      <c r="G11" s="67">
        <v>1452</v>
      </c>
      <c r="H11" s="67">
        <v>2548</v>
      </c>
      <c r="I11" s="67">
        <v>1008</v>
      </c>
      <c r="J11" s="67">
        <v>380</v>
      </c>
      <c r="K11" s="67">
        <v>628</v>
      </c>
      <c r="L11" s="67">
        <v>944</v>
      </c>
      <c r="M11" s="67">
        <v>376</v>
      </c>
      <c r="N11" s="67">
        <v>568</v>
      </c>
      <c r="O11" s="67">
        <v>9452</v>
      </c>
      <c r="P11" s="67">
        <v>3308</v>
      </c>
      <c r="Q11" s="67">
        <v>6144</v>
      </c>
    </row>
    <row r="12" spans="1:17">
      <c r="A12" s="88" t="s">
        <v>338</v>
      </c>
      <c r="B12" s="67" t="s">
        <v>156</v>
      </c>
      <c r="C12" s="67">
        <v>3068</v>
      </c>
      <c r="D12" s="67">
        <v>748</v>
      </c>
      <c r="E12" s="67">
        <v>2320</v>
      </c>
      <c r="F12" s="67">
        <v>3604</v>
      </c>
      <c r="G12" s="67">
        <v>1116</v>
      </c>
      <c r="H12" s="67">
        <v>2488</v>
      </c>
      <c r="I12" s="67">
        <v>916</v>
      </c>
      <c r="J12" s="67">
        <v>300</v>
      </c>
      <c r="K12" s="67">
        <v>616</v>
      </c>
      <c r="L12" s="67">
        <v>852</v>
      </c>
      <c r="M12" s="67">
        <v>296</v>
      </c>
      <c r="N12" s="67">
        <v>556</v>
      </c>
      <c r="O12" s="67">
        <v>8440</v>
      </c>
      <c r="P12" s="67">
        <v>2460</v>
      </c>
      <c r="Q12" s="67">
        <v>5980</v>
      </c>
    </row>
    <row r="13" spans="1:17">
      <c r="A13" s="131"/>
      <c r="B13" s="67" t="s">
        <v>157</v>
      </c>
      <c r="C13" s="67">
        <v>88</v>
      </c>
      <c r="D13" s="67">
        <v>68</v>
      </c>
      <c r="E13" s="67">
        <v>97</v>
      </c>
      <c r="F13" s="67">
        <v>90</v>
      </c>
      <c r="G13" s="67">
        <v>77</v>
      </c>
      <c r="H13" s="67">
        <v>97</v>
      </c>
      <c r="I13" s="67">
        <v>91</v>
      </c>
      <c r="J13" s="67">
        <v>79</v>
      </c>
      <c r="K13" s="67">
        <v>98</v>
      </c>
      <c r="L13" s="67">
        <v>90</v>
      </c>
      <c r="M13" s="67">
        <v>79</v>
      </c>
      <c r="N13" s="67">
        <v>98</v>
      </c>
      <c r="O13" s="67">
        <v>89</v>
      </c>
      <c r="P13" s="67">
        <v>74</v>
      </c>
      <c r="Q13" s="67">
        <v>97</v>
      </c>
    </row>
    <row r="14" spans="1:17">
      <c r="A14" s="127" t="s">
        <v>342</v>
      </c>
      <c r="B14" s="69" t="s">
        <v>157</v>
      </c>
      <c r="C14" s="69">
        <v>12</v>
      </c>
      <c r="D14" s="69">
        <v>32</v>
      </c>
      <c r="E14" s="69">
        <v>3</v>
      </c>
      <c r="F14" s="69">
        <v>10</v>
      </c>
      <c r="G14" s="69">
        <v>23</v>
      </c>
      <c r="H14" s="69">
        <v>3</v>
      </c>
      <c r="I14" s="69">
        <v>9</v>
      </c>
      <c r="J14" s="69">
        <v>21</v>
      </c>
      <c r="K14" s="69">
        <v>2</v>
      </c>
      <c r="L14" s="69">
        <v>10</v>
      </c>
      <c r="M14" s="69">
        <v>21</v>
      </c>
      <c r="N14" s="69">
        <v>2</v>
      </c>
      <c r="O14" s="69">
        <v>11</v>
      </c>
      <c r="P14" s="69">
        <v>26</v>
      </c>
      <c r="Q14" s="69">
        <v>3</v>
      </c>
    </row>
    <row r="15" spans="1:17">
      <c r="A15" s="88" t="s">
        <v>343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</row>
    <row r="16" spans="1:17">
      <c r="A16" s="88" t="s">
        <v>337</v>
      </c>
      <c r="B16" s="67" t="s">
        <v>156</v>
      </c>
      <c r="C16" s="67">
        <v>21588</v>
      </c>
      <c r="D16" s="67">
        <v>7204</v>
      </c>
      <c r="E16" s="67">
        <v>14384</v>
      </c>
      <c r="F16" s="67">
        <v>15252</v>
      </c>
      <c r="G16" s="67">
        <v>5084</v>
      </c>
      <c r="H16" s="67">
        <v>10168</v>
      </c>
      <c r="I16" s="67">
        <v>3052</v>
      </c>
      <c r="J16" s="67">
        <v>1072</v>
      </c>
      <c r="K16" s="67">
        <v>1980</v>
      </c>
      <c r="L16" s="67">
        <v>2108</v>
      </c>
      <c r="M16" s="67">
        <v>808</v>
      </c>
      <c r="N16" s="67">
        <v>1300</v>
      </c>
      <c r="O16" s="67">
        <v>42000</v>
      </c>
      <c r="P16" s="67">
        <v>14168</v>
      </c>
      <c r="Q16" s="67">
        <v>27832</v>
      </c>
    </row>
    <row r="17" spans="1:17">
      <c r="A17" s="88" t="s">
        <v>338</v>
      </c>
      <c r="B17" s="67" t="s">
        <v>156</v>
      </c>
      <c r="C17" s="67">
        <v>18764</v>
      </c>
      <c r="D17" s="67">
        <v>4756</v>
      </c>
      <c r="E17" s="67">
        <v>14008</v>
      </c>
      <c r="F17" s="67">
        <v>13352</v>
      </c>
      <c r="G17" s="67">
        <v>3436</v>
      </c>
      <c r="H17" s="67">
        <v>9916</v>
      </c>
      <c r="I17" s="67">
        <v>2672</v>
      </c>
      <c r="J17" s="67">
        <v>740</v>
      </c>
      <c r="K17" s="67">
        <v>1932</v>
      </c>
      <c r="L17" s="67">
        <v>1840</v>
      </c>
      <c r="M17" s="67">
        <v>580</v>
      </c>
      <c r="N17" s="67">
        <v>1260</v>
      </c>
      <c r="O17" s="67">
        <v>36628</v>
      </c>
      <c r="P17" s="67">
        <v>9512</v>
      </c>
      <c r="Q17" s="67">
        <v>27116</v>
      </c>
    </row>
    <row r="18" spans="1:17">
      <c r="A18" s="131"/>
      <c r="B18" s="67" t="s">
        <v>157</v>
      </c>
      <c r="C18" s="67">
        <v>87</v>
      </c>
      <c r="D18" s="67">
        <v>66</v>
      </c>
      <c r="E18" s="67">
        <v>97</v>
      </c>
      <c r="F18" s="67">
        <v>87</v>
      </c>
      <c r="G18" s="67">
        <v>67</v>
      </c>
      <c r="H18" s="67">
        <v>97</v>
      </c>
      <c r="I18" s="67">
        <v>88</v>
      </c>
      <c r="J18" s="67">
        <v>69</v>
      </c>
      <c r="K18" s="67">
        <v>98</v>
      </c>
      <c r="L18" s="67">
        <v>87</v>
      </c>
      <c r="M18" s="67">
        <v>72</v>
      </c>
      <c r="N18" s="67">
        <v>97</v>
      </c>
      <c r="O18" s="67">
        <v>87</v>
      </c>
      <c r="P18" s="67">
        <v>67</v>
      </c>
      <c r="Q18" s="67">
        <v>97</v>
      </c>
    </row>
    <row r="19" spans="1:17">
      <c r="A19" s="88" t="s">
        <v>342</v>
      </c>
      <c r="B19" s="67" t="s">
        <v>157</v>
      </c>
      <c r="C19" s="67">
        <v>13</v>
      </c>
      <c r="D19" s="67">
        <v>34</v>
      </c>
      <c r="E19" s="67">
        <v>3</v>
      </c>
      <c r="F19" s="67">
        <v>13</v>
      </c>
      <c r="G19" s="67">
        <v>33</v>
      </c>
      <c r="H19" s="67">
        <v>3</v>
      </c>
      <c r="I19" s="67">
        <v>12</v>
      </c>
      <c r="J19" s="67">
        <v>31</v>
      </c>
      <c r="K19" s="67">
        <v>2</v>
      </c>
      <c r="L19" s="67">
        <v>13</v>
      </c>
      <c r="M19" s="67">
        <v>28</v>
      </c>
      <c r="N19" s="67">
        <v>3</v>
      </c>
      <c r="O19" s="67">
        <v>13</v>
      </c>
      <c r="P19" s="67">
        <v>33</v>
      </c>
      <c r="Q19" s="67">
        <v>3</v>
      </c>
    </row>
  </sheetData>
  <mergeCells count="3">
    <mergeCell ref="C3:E3"/>
    <mergeCell ref="F3:H3"/>
    <mergeCell ref="I3:K3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Q23"/>
  <sheetViews>
    <sheetView zoomScale="75" workbookViewId="0">
      <selection activeCell="N7" sqref="N7:N19"/>
    </sheetView>
  </sheetViews>
  <sheetFormatPr baseColWidth="10" defaultRowHeight="12.75"/>
  <cols>
    <col min="1" max="13" width="11.42578125" style="54" customWidth="1"/>
    <col min="14" max="14" width="13.85546875" style="54" customWidth="1"/>
    <col min="15" max="15" width="11.42578125" style="54" customWidth="1"/>
    <col min="16" max="16" width="15.85546875" style="54" customWidth="1"/>
    <col min="17" max="16384" width="11.42578125" style="54"/>
  </cols>
  <sheetData>
    <row r="1" spans="1:17">
      <c r="A1" s="52" t="s">
        <v>344</v>
      </c>
      <c r="B1" s="53"/>
      <c r="C1" s="53"/>
      <c r="D1" s="53"/>
      <c r="E1" s="132" t="s">
        <v>345</v>
      </c>
      <c r="F1" s="53"/>
      <c r="G1" s="53"/>
      <c r="H1" s="53"/>
      <c r="I1" s="53"/>
      <c r="J1" s="53"/>
      <c r="K1" s="53"/>
      <c r="L1" s="53"/>
      <c r="M1" s="53"/>
      <c r="N1" s="53"/>
    </row>
    <row r="2" spans="1:17">
      <c r="A2" s="53" t="s">
        <v>346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7">
      <c r="A3" s="379" t="s">
        <v>347</v>
      </c>
      <c r="B3" s="58" t="s">
        <v>336</v>
      </c>
      <c r="C3" s="58"/>
      <c r="D3" s="58"/>
      <c r="E3" s="58"/>
      <c r="F3" s="58"/>
      <c r="G3" s="58"/>
      <c r="H3" s="78" t="s">
        <v>340</v>
      </c>
      <c r="I3" s="78"/>
      <c r="J3" s="78"/>
      <c r="K3" s="78"/>
      <c r="L3" s="78"/>
      <c r="M3" s="58"/>
      <c r="N3" s="226"/>
    </row>
    <row r="4" spans="1:17" ht="12.75" customHeight="1">
      <c r="A4" s="418"/>
      <c r="B4" s="379" t="s">
        <v>160</v>
      </c>
      <c r="C4" s="60" t="s">
        <v>348</v>
      </c>
      <c r="D4" s="60"/>
      <c r="E4" s="60"/>
      <c r="F4" s="381" t="s">
        <v>163</v>
      </c>
      <c r="G4" s="383"/>
      <c r="H4" s="379" t="s">
        <v>160</v>
      </c>
      <c r="I4" s="381" t="s">
        <v>348</v>
      </c>
      <c r="J4" s="382"/>
      <c r="K4" s="383"/>
      <c r="L4" s="381" t="s">
        <v>163</v>
      </c>
      <c r="M4" s="383"/>
      <c r="N4" s="417" t="s">
        <v>548</v>
      </c>
      <c r="O4" s="419" t="s">
        <v>545</v>
      </c>
      <c r="P4" s="415" t="s">
        <v>546</v>
      </c>
      <c r="Q4" s="415" t="s">
        <v>547</v>
      </c>
    </row>
    <row r="5" spans="1:17">
      <c r="A5" s="418"/>
      <c r="B5" s="418"/>
      <c r="C5" s="379" t="s">
        <v>349</v>
      </c>
      <c r="D5" s="58" t="s">
        <v>9</v>
      </c>
      <c r="E5" s="58"/>
      <c r="F5" s="379" t="s">
        <v>350</v>
      </c>
      <c r="G5" s="379" t="s">
        <v>351</v>
      </c>
      <c r="H5" s="418"/>
      <c r="I5" s="379" t="s">
        <v>349</v>
      </c>
      <c r="J5" s="58" t="s">
        <v>9</v>
      </c>
      <c r="K5" s="58"/>
      <c r="L5" s="79" t="s">
        <v>350</v>
      </c>
      <c r="M5" s="79" t="s">
        <v>352</v>
      </c>
      <c r="N5" s="417"/>
      <c r="O5" s="419"/>
      <c r="P5" s="416"/>
      <c r="Q5" s="416"/>
    </row>
    <row r="6" spans="1:17">
      <c r="A6" s="380"/>
      <c r="B6" s="380"/>
      <c r="C6" s="380"/>
      <c r="D6" s="63" t="s">
        <v>157</v>
      </c>
      <c r="E6" s="63" t="s">
        <v>353</v>
      </c>
      <c r="F6" s="380"/>
      <c r="G6" s="380"/>
      <c r="H6" s="380"/>
      <c r="I6" s="380"/>
      <c r="J6" s="63" t="s">
        <v>157</v>
      </c>
      <c r="K6" s="63" t="s">
        <v>353</v>
      </c>
      <c r="L6" s="95"/>
      <c r="M6" s="95"/>
      <c r="N6" s="227"/>
    </row>
    <row r="7" spans="1:17">
      <c r="A7" s="65">
        <v>8</v>
      </c>
      <c r="B7" s="65">
        <v>4.5</v>
      </c>
      <c r="C7" s="65">
        <v>11</v>
      </c>
      <c r="D7" s="65">
        <v>15</v>
      </c>
      <c r="E7" s="65">
        <v>1.7</v>
      </c>
      <c r="F7" s="65">
        <v>2.4</v>
      </c>
      <c r="G7" s="65">
        <v>0.4</v>
      </c>
      <c r="H7" s="65">
        <v>4.5</v>
      </c>
      <c r="I7" s="65">
        <v>11</v>
      </c>
      <c r="J7" s="65">
        <v>15</v>
      </c>
      <c r="K7" s="65">
        <v>1.7</v>
      </c>
      <c r="L7" s="65">
        <v>2.4</v>
      </c>
      <c r="M7" s="65" t="s">
        <v>354</v>
      </c>
      <c r="N7" s="228">
        <f>E7*(1-0.523)</f>
        <v>0.81089999999999995</v>
      </c>
      <c r="O7" s="54">
        <v>8.8000000000000007</v>
      </c>
      <c r="P7" s="54">
        <v>2.1</v>
      </c>
      <c r="Q7" s="225">
        <f>SQRT(P7*4/PI())</f>
        <v>1.6351767622932518</v>
      </c>
    </row>
    <row r="8" spans="1:17">
      <c r="A8" s="67">
        <v>10</v>
      </c>
      <c r="B8" s="67">
        <v>8.1</v>
      </c>
      <c r="C8" s="67">
        <v>17</v>
      </c>
      <c r="D8" s="67">
        <v>27</v>
      </c>
      <c r="E8" s="67">
        <v>4.5999999999999996</v>
      </c>
      <c r="F8" s="67">
        <v>2.1</v>
      </c>
      <c r="G8" s="67">
        <v>0.6</v>
      </c>
      <c r="H8" s="67">
        <v>6.7</v>
      </c>
      <c r="I8" s="67">
        <v>15</v>
      </c>
      <c r="J8" s="67">
        <v>24</v>
      </c>
      <c r="K8" s="67">
        <v>3.6</v>
      </c>
      <c r="L8" s="67">
        <v>2.2000000000000002</v>
      </c>
      <c r="M8" s="67"/>
      <c r="N8" s="228">
        <f t="shared" ref="N8:N19" si="0">E8*(1-0.523)</f>
        <v>2.1941999999999999</v>
      </c>
      <c r="O8" s="54">
        <v>11.8</v>
      </c>
      <c r="P8" s="54">
        <v>2.7</v>
      </c>
      <c r="Q8" s="225">
        <f t="shared" ref="Q8:Q19" si="1">SQRT(P8*4/PI())</f>
        <v>1.85411616971131</v>
      </c>
    </row>
    <row r="9" spans="1:17">
      <c r="A9" s="67">
        <v>12</v>
      </c>
      <c r="B9" s="67">
        <v>11.8</v>
      </c>
      <c r="C9" s="67">
        <v>24</v>
      </c>
      <c r="D9" s="67">
        <v>37</v>
      </c>
      <c r="E9" s="67">
        <v>8.8000000000000007</v>
      </c>
      <c r="F9" s="67">
        <v>2</v>
      </c>
      <c r="G9" s="67">
        <v>0.7</v>
      </c>
      <c r="H9" s="67">
        <v>9.3000000000000007</v>
      </c>
      <c r="I9" s="67">
        <v>21</v>
      </c>
      <c r="J9" s="67">
        <v>32</v>
      </c>
      <c r="K9" s="67">
        <v>6.7</v>
      </c>
      <c r="L9" s="67">
        <v>2.2999999999999998</v>
      </c>
      <c r="M9" s="67"/>
      <c r="N9" s="228">
        <f t="shared" si="0"/>
        <v>4.1976000000000004</v>
      </c>
      <c r="O9" s="54">
        <v>14</v>
      </c>
      <c r="P9" s="54">
        <v>3.3</v>
      </c>
      <c r="Q9" s="225">
        <f t="shared" si="1"/>
        <v>2.0498025508877769</v>
      </c>
    </row>
    <row r="10" spans="1:17">
      <c r="A10" s="67">
        <v>14</v>
      </c>
      <c r="B10" s="67">
        <v>15.4</v>
      </c>
      <c r="C10" s="67">
        <v>31</v>
      </c>
      <c r="D10" s="67">
        <v>44</v>
      </c>
      <c r="E10" s="67">
        <v>14</v>
      </c>
      <c r="F10" s="67">
        <v>2</v>
      </c>
      <c r="G10" s="67">
        <v>0.9</v>
      </c>
      <c r="H10" s="67">
        <v>12.2</v>
      </c>
      <c r="I10" s="67">
        <v>29</v>
      </c>
      <c r="J10" s="67">
        <v>38</v>
      </c>
      <c r="K10" s="67">
        <v>11</v>
      </c>
      <c r="L10" s="67">
        <v>2.4</v>
      </c>
      <c r="M10" s="67"/>
      <c r="N10" s="228">
        <f t="shared" si="0"/>
        <v>6.6779999999999999</v>
      </c>
      <c r="O10" s="54">
        <v>15.6</v>
      </c>
      <c r="P10" s="54">
        <v>4</v>
      </c>
      <c r="Q10" s="225">
        <f t="shared" si="1"/>
        <v>2.2567583341910251</v>
      </c>
    </row>
    <row r="11" spans="1:17">
      <c r="A11" s="67">
        <v>16</v>
      </c>
      <c r="B11" s="67">
        <v>19.8</v>
      </c>
      <c r="C11" s="67">
        <v>39</v>
      </c>
      <c r="D11" s="67">
        <v>48</v>
      </c>
      <c r="E11" s="67">
        <v>19</v>
      </c>
      <c r="F11" s="67">
        <v>2</v>
      </c>
      <c r="G11" s="67">
        <v>1</v>
      </c>
      <c r="H11" s="67">
        <v>15.9</v>
      </c>
      <c r="I11" s="67">
        <v>37</v>
      </c>
      <c r="J11" s="67">
        <v>43</v>
      </c>
      <c r="K11" s="67">
        <v>16</v>
      </c>
      <c r="L11" s="67">
        <v>2.2999999999999998</v>
      </c>
      <c r="M11" s="67"/>
      <c r="N11" s="228">
        <f t="shared" si="0"/>
        <v>9.0629999999999988</v>
      </c>
      <c r="O11" s="54">
        <v>16.8</v>
      </c>
      <c r="P11" s="54">
        <v>4.8</v>
      </c>
      <c r="Q11" s="225">
        <f t="shared" si="1"/>
        <v>2.4721548929484132</v>
      </c>
    </row>
    <row r="12" spans="1:17">
      <c r="A12" s="67">
        <v>18</v>
      </c>
      <c r="B12" s="67">
        <v>24.8</v>
      </c>
      <c r="C12" s="67">
        <v>49</v>
      </c>
      <c r="D12" s="67">
        <v>49</v>
      </c>
      <c r="E12" s="67">
        <v>24</v>
      </c>
      <c r="F12" s="67">
        <v>2</v>
      </c>
      <c r="G12" s="67">
        <v>1</v>
      </c>
      <c r="H12" s="67">
        <v>20.6</v>
      </c>
      <c r="I12" s="67">
        <v>46</v>
      </c>
      <c r="J12" s="67">
        <v>45</v>
      </c>
      <c r="K12" s="67">
        <v>21</v>
      </c>
      <c r="L12" s="67">
        <v>2.2000000000000002</v>
      </c>
      <c r="M12" s="67"/>
      <c r="N12" s="228">
        <f t="shared" si="0"/>
        <v>11.448</v>
      </c>
      <c r="O12" s="54">
        <v>17.8</v>
      </c>
      <c r="P12" s="54">
        <v>5.8</v>
      </c>
      <c r="Q12" s="225">
        <f t="shared" si="1"/>
        <v>2.717496892263898</v>
      </c>
    </row>
    <row r="13" spans="1:17">
      <c r="A13" s="67">
        <v>20</v>
      </c>
      <c r="B13" s="67">
        <v>30.5</v>
      </c>
      <c r="C13" s="67">
        <v>61</v>
      </c>
      <c r="D13" s="67">
        <v>50</v>
      </c>
      <c r="E13" s="67">
        <v>30</v>
      </c>
      <c r="F13" s="67">
        <v>2</v>
      </c>
      <c r="G13" s="67">
        <v>1</v>
      </c>
      <c r="H13" s="67">
        <v>26.6</v>
      </c>
      <c r="I13" s="67">
        <v>57</v>
      </c>
      <c r="J13" s="67">
        <v>45</v>
      </c>
      <c r="K13" s="67">
        <v>26</v>
      </c>
      <c r="L13" s="67">
        <v>2.1</v>
      </c>
      <c r="M13" s="67"/>
      <c r="N13" s="228">
        <f t="shared" si="0"/>
        <v>14.309999999999999</v>
      </c>
      <c r="O13" s="54">
        <v>18.5</v>
      </c>
      <c r="P13" s="54">
        <v>6.9</v>
      </c>
      <c r="Q13" s="225">
        <f t="shared" si="1"/>
        <v>2.9640095915284457</v>
      </c>
    </row>
    <row r="14" spans="1:17">
      <c r="A14" s="67">
        <v>22</v>
      </c>
      <c r="B14" s="67">
        <v>37.4</v>
      </c>
      <c r="C14" s="67">
        <v>73</v>
      </c>
      <c r="D14" s="67">
        <v>49</v>
      </c>
      <c r="E14" s="67">
        <v>36</v>
      </c>
      <c r="F14" s="67">
        <v>2</v>
      </c>
      <c r="G14" s="67">
        <v>1</v>
      </c>
      <c r="H14" s="67">
        <v>34.1</v>
      </c>
      <c r="I14" s="67">
        <v>69</v>
      </c>
      <c r="J14" s="67">
        <v>45</v>
      </c>
      <c r="K14" s="67">
        <v>31</v>
      </c>
      <c r="L14" s="67">
        <v>2</v>
      </c>
      <c r="M14" s="67"/>
      <c r="N14" s="228">
        <f t="shared" si="0"/>
        <v>17.172000000000001</v>
      </c>
      <c r="O14" s="54">
        <v>19.100000000000001</v>
      </c>
      <c r="P14" s="54">
        <v>8.3000000000000007</v>
      </c>
      <c r="Q14" s="225">
        <f t="shared" si="1"/>
        <v>3.2508288514318702</v>
      </c>
    </row>
    <row r="15" spans="1:17">
      <c r="A15" s="67">
        <v>24</v>
      </c>
      <c r="B15" s="67">
        <v>45.3</v>
      </c>
      <c r="C15" s="67">
        <v>88</v>
      </c>
      <c r="D15" s="67">
        <v>49</v>
      </c>
      <c r="E15" s="67">
        <v>43</v>
      </c>
      <c r="F15" s="67">
        <v>1.9</v>
      </c>
      <c r="G15" s="67">
        <v>0.9</v>
      </c>
      <c r="H15" s="67">
        <v>43.5</v>
      </c>
      <c r="I15" s="67">
        <v>83</v>
      </c>
      <c r="J15" s="67">
        <v>44</v>
      </c>
      <c r="K15" s="67">
        <v>36</v>
      </c>
      <c r="L15" s="67">
        <v>1.9</v>
      </c>
      <c r="M15" s="67"/>
      <c r="N15" s="228">
        <f t="shared" si="0"/>
        <v>20.510999999999999</v>
      </c>
      <c r="O15" s="54">
        <v>19.600000000000001</v>
      </c>
      <c r="P15" s="54">
        <v>10</v>
      </c>
      <c r="Q15" s="225">
        <f t="shared" si="1"/>
        <v>3.5682482323055424</v>
      </c>
    </row>
    <row r="16" spans="1:17">
      <c r="A16" s="67">
        <v>26</v>
      </c>
      <c r="B16" s="67">
        <v>54.3</v>
      </c>
      <c r="C16" s="67">
        <v>102</v>
      </c>
      <c r="D16" s="67">
        <v>48</v>
      </c>
      <c r="E16" s="67">
        <v>49</v>
      </c>
      <c r="F16" s="67">
        <v>1.9</v>
      </c>
      <c r="G16" s="67">
        <v>0.9</v>
      </c>
      <c r="H16" s="67">
        <v>54.7</v>
      </c>
      <c r="I16" s="67">
        <v>97</v>
      </c>
      <c r="J16" s="67">
        <v>43</v>
      </c>
      <c r="K16" s="67">
        <v>42</v>
      </c>
      <c r="L16" s="67">
        <v>1.8</v>
      </c>
      <c r="M16" s="67"/>
      <c r="N16" s="228">
        <f t="shared" si="0"/>
        <v>23.372999999999998</v>
      </c>
      <c r="O16" s="54">
        <v>20</v>
      </c>
      <c r="P16" s="54">
        <v>11.8</v>
      </c>
      <c r="Q16" s="225">
        <f t="shared" si="1"/>
        <v>3.8761097285648303</v>
      </c>
    </row>
    <row r="17" spans="1:17">
      <c r="A17" s="67">
        <v>28</v>
      </c>
      <c r="B17" s="67">
        <v>65.3</v>
      </c>
      <c r="C17" s="67">
        <v>119</v>
      </c>
      <c r="D17" s="67">
        <v>47</v>
      </c>
      <c r="E17" s="67">
        <v>56</v>
      </c>
      <c r="F17" s="67">
        <v>1.8</v>
      </c>
      <c r="G17" s="67">
        <v>0.9</v>
      </c>
      <c r="H17" s="67">
        <v>67.599999999999994</v>
      </c>
      <c r="I17" s="67">
        <v>113</v>
      </c>
      <c r="J17" s="67">
        <v>42</v>
      </c>
      <c r="K17" s="67">
        <v>48</v>
      </c>
      <c r="L17" s="67">
        <v>1.7</v>
      </c>
      <c r="M17" s="67"/>
      <c r="N17" s="228">
        <f t="shared" si="0"/>
        <v>26.712</v>
      </c>
      <c r="O17" s="54">
        <v>20.2</v>
      </c>
      <c r="P17" s="54">
        <v>13.8</v>
      </c>
      <c r="Q17" s="225">
        <f t="shared" si="1"/>
        <v>4.1917425633434657</v>
      </c>
    </row>
    <row r="18" spans="1:17">
      <c r="A18" s="67">
        <v>30</v>
      </c>
      <c r="B18" s="67">
        <v>76.2</v>
      </c>
      <c r="C18" s="67">
        <v>140</v>
      </c>
      <c r="D18" s="67">
        <v>46</v>
      </c>
      <c r="E18" s="67">
        <v>64</v>
      </c>
      <c r="F18" s="67">
        <v>1.8</v>
      </c>
      <c r="G18" s="67">
        <v>0.8</v>
      </c>
      <c r="H18" s="67">
        <v>81</v>
      </c>
      <c r="I18" s="67">
        <v>131</v>
      </c>
      <c r="J18" s="67">
        <v>41</v>
      </c>
      <c r="K18" s="67">
        <v>54</v>
      </c>
      <c r="L18" s="67">
        <v>1.7</v>
      </c>
      <c r="M18" s="67"/>
      <c r="N18" s="228">
        <f t="shared" si="0"/>
        <v>30.527999999999999</v>
      </c>
      <c r="O18" s="54">
        <v>20.399999999999999</v>
      </c>
      <c r="P18" s="54">
        <v>16</v>
      </c>
      <c r="Q18" s="225">
        <f t="shared" si="1"/>
        <v>4.5135166683820502</v>
      </c>
    </row>
    <row r="19" spans="1:17">
      <c r="A19" s="67">
        <v>32</v>
      </c>
      <c r="B19" s="67">
        <v>89.2</v>
      </c>
      <c r="C19" s="67">
        <v>163</v>
      </c>
      <c r="D19" s="67">
        <v>45</v>
      </c>
      <c r="E19" s="67">
        <v>73</v>
      </c>
      <c r="F19" s="67">
        <v>1.8</v>
      </c>
      <c r="G19" s="67">
        <v>0.8</v>
      </c>
      <c r="H19" s="67">
        <v>95</v>
      </c>
      <c r="I19" s="67">
        <v>151</v>
      </c>
      <c r="J19" s="67">
        <v>40</v>
      </c>
      <c r="K19" s="67">
        <v>60</v>
      </c>
      <c r="L19" s="67">
        <v>1.6</v>
      </c>
      <c r="M19" s="67"/>
      <c r="N19" s="228">
        <f t="shared" si="0"/>
        <v>34.820999999999998</v>
      </c>
      <c r="O19" s="54">
        <v>20.5</v>
      </c>
      <c r="P19" s="54">
        <v>18.399999999999999</v>
      </c>
      <c r="Q19" s="225">
        <f t="shared" si="1"/>
        <v>4.8402073946399229</v>
      </c>
    </row>
    <row r="20" spans="1:17">
      <c r="A20" s="67">
        <v>34</v>
      </c>
      <c r="B20" s="224" t="s">
        <v>92</v>
      </c>
      <c r="C20" s="224" t="s">
        <v>92</v>
      </c>
      <c r="D20" s="224" t="s">
        <v>92</v>
      </c>
      <c r="E20" s="224" t="s">
        <v>92</v>
      </c>
      <c r="F20" s="224" t="s">
        <v>92</v>
      </c>
      <c r="G20" s="224" t="s">
        <v>92</v>
      </c>
      <c r="H20" s="67">
        <v>113</v>
      </c>
      <c r="I20" s="67">
        <v>174</v>
      </c>
      <c r="J20" s="67">
        <v>37</v>
      </c>
      <c r="K20" s="67">
        <v>65</v>
      </c>
      <c r="L20" s="67">
        <v>1.6</v>
      </c>
      <c r="M20" s="67"/>
      <c r="N20" s="228"/>
    </row>
    <row r="21" spans="1:17">
      <c r="A21" s="67">
        <v>36</v>
      </c>
      <c r="B21" s="224" t="s">
        <v>92</v>
      </c>
      <c r="C21" s="224" t="s">
        <v>92</v>
      </c>
      <c r="D21" s="224" t="s">
        <v>92</v>
      </c>
      <c r="E21" s="224" t="s">
        <v>92</v>
      </c>
      <c r="F21" s="224" t="s">
        <v>92</v>
      </c>
      <c r="G21" s="224" t="s">
        <v>92</v>
      </c>
      <c r="H21" s="67">
        <v>129</v>
      </c>
      <c r="I21" s="67">
        <v>203</v>
      </c>
      <c r="J21" s="67">
        <v>35</v>
      </c>
      <c r="K21" s="67">
        <v>71</v>
      </c>
      <c r="L21" s="67">
        <v>1.6</v>
      </c>
      <c r="M21" s="67"/>
      <c r="N21" s="228"/>
    </row>
    <row r="23" spans="1:17">
      <c r="C23" s="220" t="s">
        <v>544</v>
      </c>
    </row>
  </sheetData>
  <mergeCells count="14">
    <mergeCell ref="P4:P5"/>
    <mergeCell ref="Q4:Q5"/>
    <mergeCell ref="N4:N5"/>
    <mergeCell ref="A3:A6"/>
    <mergeCell ref="B4:B6"/>
    <mergeCell ref="C5:C6"/>
    <mergeCell ref="F4:G4"/>
    <mergeCell ref="F5:F6"/>
    <mergeCell ref="G5:G6"/>
    <mergeCell ref="H4:H6"/>
    <mergeCell ref="I4:K4"/>
    <mergeCell ref="I5:I6"/>
    <mergeCell ref="L4:M4"/>
    <mergeCell ref="O4:O5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169"/>
  <sheetViews>
    <sheetView workbookViewId="0">
      <selection activeCell="B139" sqref="B139"/>
    </sheetView>
  </sheetViews>
  <sheetFormatPr baseColWidth="10" defaultRowHeight="12.75"/>
  <cols>
    <col min="1" max="1" width="11.42578125" style="134" customWidth="1"/>
    <col min="2" max="2" width="7.7109375" style="134" bestFit="1" customWidth="1"/>
    <col min="3" max="3" width="8.5703125" style="134" bestFit="1" customWidth="1"/>
    <col min="4" max="4" width="8.85546875" style="134" bestFit="1" customWidth="1"/>
    <col min="5" max="5" width="6.5703125" style="134" bestFit="1" customWidth="1"/>
    <col min="6" max="6" width="8.140625" style="134" bestFit="1" customWidth="1"/>
    <col min="7" max="7" width="18.140625" style="134" bestFit="1" customWidth="1"/>
    <col min="8" max="8" width="8" style="134" bestFit="1" customWidth="1"/>
    <col min="9" max="9" width="7.28515625" style="134" bestFit="1" customWidth="1"/>
    <col min="10" max="10" width="6" style="134" bestFit="1" customWidth="1"/>
    <col min="11" max="11" width="10.5703125" style="134" bestFit="1" customWidth="1"/>
    <col min="12" max="12" width="7.5703125" style="134" bestFit="1" customWidth="1"/>
    <col min="13" max="16384" width="11.42578125" style="134"/>
  </cols>
  <sheetData>
    <row r="1" spans="1:12">
      <c r="A1" s="133" t="s">
        <v>362</v>
      </c>
    </row>
    <row r="2" spans="1:12">
      <c r="A2" s="134" t="s">
        <v>363</v>
      </c>
      <c r="B2" s="134" t="s">
        <v>364</v>
      </c>
      <c r="C2" s="134" t="s">
        <v>365</v>
      </c>
      <c r="D2" s="134" t="s">
        <v>366</v>
      </c>
      <c r="E2" s="134" t="s">
        <v>367</v>
      </c>
      <c r="F2" s="134" t="s">
        <v>368</v>
      </c>
      <c r="G2" s="134" t="s">
        <v>369</v>
      </c>
      <c r="H2" s="134" t="s">
        <v>370</v>
      </c>
      <c r="I2" s="134" t="s">
        <v>371</v>
      </c>
      <c r="J2" s="134" t="s">
        <v>372</v>
      </c>
      <c r="K2" s="134" t="s">
        <v>373</v>
      </c>
      <c r="L2" s="134" t="s">
        <v>374</v>
      </c>
    </row>
    <row r="3" spans="1:12">
      <c r="A3" s="134">
        <v>333901</v>
      </c>
      <c r="C3" s="135">
        <v>18.600000000000001</v>
      </c>
      <c r="D3" s="135">
        <v>42.5</v>
      </c>
      <c r="E3" s="136">
        <v>10.43</v>
      </c>
      <c r="F3" s="135">
        <v>43.8</v>
      </c>
      <c r="G3" s="136">
        <v>322.89999999999998</v>
      </c>
      <c r="H3" s="134">
        <v>68</v>
      </c>
      <c r="I3" s="134">
        <v>160</v>
      </c>
      <c r="J3" s="134">
        <v>24</v>
      </c>
      <c r="K3" s="134">
        <v>840</v>
      </c>
      <c r="L3" s="134" t="s">
        <v>375</v>
      </c>
    </row>
    <row r="4" spans="1:12">
      <c r="A4" s="134">
        <v>333902</v>
      </c>
      <c r="C4" s="135">
        <v>16</v>
      </c>
      <c r="D4" s="135">
        <v>44.8</v>
      </c>
      <c r="E4" s="136">
        <v>8.64</v>
      </c>
      <c r="F4" s="135">
        <v>35.700000000000003</v>
      </c>
      <c r="G4" s="136">
        <v>330.8</v>
      </c>
      <c r="H4" s="134">
        <v>61</v>
      </c>
      <c r="I4" s="134">
        <v>160</v>
      </c>
      <c r="J4" s="134">
        <v>24</v>
      </c>
      <c r="K4" s="134">
        <v>840</v>
      </c>
      <c r="L4" s="134" t="s">
        <v>375</v>
      </c>
    </row>
    <row r="5" spans="1:12">
      <c r="A5" s="134">
        <v>333903</v>
      </c>
      <c r="C5" s="135">
        <v>15.6</v>
      </c>
      <c r="D5" s="135">
        <v>46</v>
      </c>
      <c r="E5" s="136">
        <v>8.64</v>
      </c>
      <c r="F5" s="135">
        <v>33.9</v>
      </c>
      <c r="G5" s="136">
        <v>374</v>
      </c>
      <c r="H5" s="134">
        <v>62</v>
      </c>
      <c r="I5" s="134">
        <v>160</v>
      </c>
      <c r="J5" s="134">
        <v>24</v>
      </c>
      <c r="K5" s="134">
        <v>840</v>
      </c>
      <c r="L5" s="134" t="s">
        <v>375</v>
      </c>
    </row>
    <row r="6" spans="1:12">
      <c r="A6" s="134">
        <v>333904</v>
      </c>
      <c r="C6" s="135">
        <v>20.6</v>
      </c>
      <c r="D6" s="135">
        <v>63.5</v>
      </c>
      <c r="E6" s="136">
        <v>10.86</v>
      </c>
      <c r="F6" s="135">
        <v>32.4</v>
      </c>
      <c r="G6" s="136">
        <v>599.1</v>
      </c>
      <c r="H6" s="134">
        <v>88</v>
      </c>
      <c r="I6" s="134">
        <v>345</v>
      </c>
      <c r="J6" s="134">
        <v>30</v>
      </c>
      <c r="K6" s="134">
        <v>770</v>
      </c>
      <c r="L6" s="134" t="s">
        <v>375</v>
      </c>
    </row>
    <row r="7" spans="1:12">
      <c r="A7" s="134">
        <v>333905</v>
      </c>
      <c r="C7" s="135">
        <v>21.4</v>
      </c>
      <c r="D7" s="135">
        <v>47</v>
      </c>
      <c r="E7" s="136">
        <v>9.2799999999999994</v>
      </c>
      <c r="F7" s="135">
        <v>45.5</v>
      </c>
      <c r="G7" s="136">
        <v>455.4</v>
      </c>
      <c r="H7" s="134">
        <v>55</v>
      </c>
      <c r="I7" s="134">
        <v>70</v>
      </c>
      <c r="J7" s="134">
        <v>15</v>
      </c>
      <c r="K7" s="134">
        <v>760</v>
      </c>
      <c r="L7" s="134" t="s">
        <v>376</v>
      </c>
    </row>
    <row r="8" spans="1:12">
      <c r="A8" s="134">
        <v>333906</v>
      </c>
      <c r="C8" s="135">
        <v>30.5</v>
      </c>
      <c r="D8" s="135">
        <v>86.2</v>
      </c>
      <c r="E8" s="136">
        <v>14.29</v>
      </c>
      <c r="F8" s="135">
        <v>35.4</v>
      </c>
      <c r="G8" s="137">
        <v>0</v>
      </c>
      <c r="H8" s="134">
        <v>96</v>
      </c>
      <c r="I8" s="134">
        <v>345</v>
      </c>
      <c r="J8" s="134">
        <v>30</v>
      </c>
      <c r="K8" s="134">
        <v>770</v>
      </c>
      <c r="L8" s="134" t="s">
        <v>375</v>
      </c>
    </row>
    <row r="9" spans="1:12">
      <c r="A9" s="134">
        <v>333907</v>
      </c>
      <c r="C9" s="135">
        <v>32.799999999999997</v>
      </c>
      <c r="D9" s="135">
        <v>97.9</v>
      </c>
      <c r="E9" s="136">
        <v>13.64</v>
      </c>
      <c r="F9" s="135">
        <v>33.5</v>
      </c>
      <c r="G9" s="136">
        <v>1091.3</v>
      </c>
      <c r="H9" s="134">
        <v>102</v>
      </c>
      <c r="I9" s="134">
        <v>345</v>
      </c>
      <c r="J9" s="134">
        <v>30</v>
      </c>
      <c r="K9" s="134">
        <v>770</v>
      </c>
      <c r="L9" s="134" t="s">
        <v>375</v>
      </c>
    </row>
    <row r="10" spans="1:12">
      <c r="A10" s="134">
        <v>333908</v>
      </c>
      <c r="C10" s="135">
        <v>29</v>
      </c>
      <c r="D10" s="135">
        <v>92.6</v>
      </c>
      <c r="E10" s="136">
        <v>13.44</v>
      </c>
      <c r="F10" s="135">
        <v>31.3</v>
      </c>
      <c r="G10" s="136">
        <v>899</v>
      </c>
      <c r="H10" s="134">
        <v>94</v>
      </c>
      <c r="I10" s="134">
        <v>345</v>
      </c>
      <c r="J10" s="134">
        <v>30</v>
      </c>
      <c r="K10" s="134">
        <v>770</v>
      </c>
      <c r="L10" s="134" t="s">
        <v>375</v>
      </c>
    </row>
    <row r="11" spans="1:12">
      <c r="A11" s="134">
        <v>333909</v>
      </c>
      <c r="C11" s="135">
        <v>31.9</v>
      </c>
      <c r="D11" s="135">
        <v>101.5</v>
      </c>
      <c r="E11" s="136">
        <v>12.35</v>
      </c>
      <c r="F11" s="135">
        <v>31.4</v>
      </c>
      <c r="G11" s="137">
        <v>0</v>
      </c>
      <c r="H11" s="134">
        <v>96</v>
      </c>
      <c r="I11" s="134">
        <v>345</v>
      </c>
      <c r="J11" s="134">
        <v>30</v>
      </c>
      <c r="K11" s="134">
        <v>770</v>
      </c>
      <c r="L11" s="134" t="s">
        <v>375</v>
      </c>
    </row>
    <row r="12" spans="1:12">
      <c r="A12" s="134">
        <v>333910</v>
      </c>
      <c r="C12" s="135">
        <v>18.7</v>
      </c>
      <c r="D12" s="135">
        <v>57</v>
      </c>
      <c r="E12" s="136">
        <v>11.4</v>
      </c>
      <c r="F12" s="135">
        <v>32.799999999999997</v>
      </c>
      <c r="G12" s="137">
        <v>0</v>
      </c>
      <c r="H12" s="134">
        <v>69</v>
      </c>
      <c r="I12" s="134">
        <v>75</v>
      </c>
      <c r="J12" s="134">
        <v>18</v>
      </c>
      <c r="K12" s="134">
        <v>910</v>
      </c>
      <c r="L12" s="134" t="s">
        <v>377</v>
      </c>
    </row>
    <row r="13" spans="1:12">
      <c r="A13" s="134">
        <v>333911</v>
      </c>
      <c r="C13" s="135">
        <v>21.5</v>
      </c>
      <c r="D13" s="135">
        <v>72.5</v>
      </c>
      <c r="E13" s="136">
        <v>11.72</v>
      </c>
      <c r="F13" s="135">
        <v>29.6</v>
      </c>
      <c r="G13" s="137">
        <v>0</v>
      </c>
      <c r="H13" s="134">
        <v>57</v>
      </c>
      <c r="I13" s="134">
        <v>75</v>
      </c>
      <c r="J13" s="134">
        <v>18</v>
      </c>
      <c r="K13" s="134">
        <v>910</v>
      </c>
      <c r="L13" s="134" t="s">
        <v>377</v>
      </c>
    </row>
    <row r="14" spans="1:12">
      <c r="A14" s="134">
        <v>333912</v>
      </c>
      <c r="C14" s="135">
        <v>16.5</v>
      </c>
      <c r="D14" s="135">
        <v>49.3</v>
      </c>
      <c r="E14" s="136">
        <v>9.91</v>
      </c>
      <c r="F14" s="135">
        <v>33.5</v>
      </c>
      <c r="G14" s="136">
        <v>442</v>
      </c>
      <c r="H14" s="134">
        <v>69</v>
      </c>
      <c r="I14" s="134">
        <v>320</v>
      </c>
      <c r="J14" s="134">
        <v>30</v>
      </c>
      <c r="K14" s="134">
        <v>520</v>
      </c>
      <c r="L14" s="134" t="s">
        <v>376</v>
      </c>
    </row>
    <row r="15" spans="1:12">
      <c r="A15" s="134">
        <v>333913</v>
      </c>
      <c r="C15" s="135">
        <v>24.7</v>
      </c>
      <c r="D15" s="135">
        <v>57</v>
      </c>
      <c r="E15" s="136">
        <v>12.76</v>
      </c>
      <c r="F15" s="135">
        <v>43.3</v>
      </c>
      <c r="G15" s="136">
        <v>666</v>
      </c>
      <c r="H15" s="134">
        <v>66</v>
      </c>
      <c r="I15" s="134">
        <v>320</v>
      </c>
      <c r="J15" s="134">
        <v>30</v>
      </c>
      <c r="K15" s="134">
        <v>520</v>
      </c>
      <c r="L15" s="134" t="s">
        <v>376</v>
      </c>
    </row>
    <row r="16" spans="1:12">
      <c r="A16" s="134">
        <v>333914</v>
      </c>
      <c r="C16" s="135">
        <v>20.100000000000001</v>
      </c>
      <c r="D16" s="135">
        <v>48.2</v>
      </c>
      <c r="E16" s="136">
        <v>8.83</v>
      </c>
      <c r="F16" s="135">
        <v>41.7</v>
      </c>
      <c r="G16" s="136">
        <v>383</v>
      </c>
      <c r="H16" s="134">
        <v>58</v>
      </c>
      <c r="I16" s="134">
        <v>320</v>
      </c>
      <c r="J16" s="134">
        <v>30</v>
      </c>
      <c r="K16" s="134">
        <v>520</v>
      </c>
      <c r="L16" s="134" t="s">
        <v>376</v>
      </c>
    </row>
    <row r="17" spans="1:12">
      <c r="A17" s="134">
        <v>333915</v>
      </c>
      <c r="B17" s="134" t="s">
        <v>378</v>
      </c>
      <c r="C17" s="135">
        <v>28</v>
      </c>
      <c r="D17" s="135">
        <v>67.2</v>
      </c>
      <c r="E17" s="136">
        <v>9.9</v>
      </c>
      <c r="F17" s="135">
        <v>41.7</v>
      </c>
      <c r="G17" s="136">
        <v>669.9</v>
      </c>
      <c r="H17" s="134">
        <v>85</v>
      </c>
      <c r="I17" s="134">
        <v>115</v>
      </c>
      <c r="J17" s="134">
        <v>5</v>
      </c>
      <c r="K17" s="134">
        <v>1010</v>
      </c>
      <c r="L17" s="134" t="s">
        <v>377</v>
      </c>
    </row>
    <row r="18" spans="1:12">
      <c r="A18" s="134">
        <v>333916</v>
      </c>
      <c r="B18" s="134" t="s">
        <v>379</v>
      </c>
      <c r="C18" s="135">
        <v>11.1</v>
      </c>
      <c r="D18" s="135">
        <v>21.8</v>
      </c>
      <c r="E18" s="136">
        <v>5.29</v>
      </c>
      <c r="F18" s="135">
        <v>50.9</v>
      </c>
      <c r="G18" s="136">
        <v>137.5</v>
      </c>
      <c r="H18" s="134">
        <v>23</v>
      </c>
      <c r="I18" s="134">
        <v>250</v>
      </c>
      <c r="J18" s="134">
        <v>45</v>
      </c>
      <c r="K18" s="134">
        <v>660</v>
      </c>
      <c r="L18" s="134" t="s">
        <v>377</v>
      </c>
    </row>
    <row r="19" spans="1:12">
      <c r="A19" s="134">
        <v>333917</v>
      </c>
      <c r="B19" s="134" t="s">
        <v>379</v>
      </c>
      <c r="C19" s="135">
        <v>10.1</v>
      </c>
      <c r="D19" s="135">
        <v>19.8</v>
      </c>
      <c r="E19" s="136">
        <v>4.95</v>
      </c>
      <c r="F19" s="135">
        <v>51</v>
      </c>
      <c r="G19" s="136">
        <v>113.9</v>
      </c>
      <c r="H19" s="134">
        <v>24</v>
      </c>
      <c r="I19" s="134">
        <v>250</v>
      </c>
      <c r="J19" s="134">
        <v>45</v>
      </c>
      <c r="K19" s="134">
        <v>660</v>
      </c>
      <c r="L19" s="134" t="s">
        <v>377</v>
      </c>
    </row>
    <row r="20" spans="1:12">
      <c r="A20" s="134">
        <v>333918</v>
      </c>
      <c r="B20" s="134" t="s">
        <v>379</v>
      </c>
      <c r="C20" s="135">
        <v>10.3</v>
      </c>
      <c r="D20" s="135">
        <v>18</v>
      </c>
      <c r="E20" s="136">
        <v>4.3499999999999996</v>
      </c>
      <c r="F20" s="135">
        <v>57.2</v>
      </c>
      <c r="G20" s="136">
        <v>117.1</v>
      </c>
      <c r="H20" s="134">
        <v>20</v>
      </c>
      <c r="I20" s="134">
        <v>250</v>
      </c>
      <c r="J20" s="134">
        <v>45</v>
      </c>
      <c r="K20" s="134">
        <v>660</v>
      </c>
      <c r="L20" s="134" t="s">
        <v>377</v>
      </c>
    </row>
    <row r="21" spans="1:12">
      <c r="A21" s="134">
        <v>333919</v>
      </c>
      <c r="B21" s="134" t="s">
        <v>378</v>
      </c>
      <c r="C21" s="135">
        <v>22.1</v>
      </c>
      <c r="D21" s="135">
        <v>79.599999999999994</v>
      </c>
      <c r="E21" s="136">
        <v>10.7</v>
      </c>
      <c r="F21" s="135">
        <v>27.8</v>
      </c>
      <c r="G21" s="136">
        <v>494</v>
      </c>
      <c r="H21" s="134">
        <v>79</v>
      </c>
      <c r="I21" s="134">
        <v>115</v>
      </c>
      <c r="J21" s="134">
        <v>5</v>
      </c>
      <c r="K21" s="134">
        <v>1020</v>
      </c>
      <c r="L21" s="134" t="s">
        <v>377</v>
      </c>
    </row>
    <row r="22" spans="1:12">
      <c r="A22" s="134">
        <v>333920</v>
      </c>
      <c r="C22" s="135">
        <v>16</v>
      </c>
      <c r="D22" s="135">
        <v>35.6</v>
      </c>
      <c r="E22" s="136">
        <v>7.57</v>
      </c>
      <c r="F22" s="135">
        <v>44.9</v>
      </c>
      <c r="G22" s="136">
        <v>254.5</v>
      </c>
      <c r="H22" s="134">
        <v>53</v>
      </c>
      <c r="I22" s="134">
        <v>120</v>
      </c>
      <c r="J22" s="134">
        <v>16</v>
      </c>
      <c r="K22" s="134">
        <v>1100</v>
      </c>
      <c r="L22" s="134" t="s">
        <v>377</v>
      </c>
    </row>
    <row r="23" spans="1:12">
      <c r="C23" s="135"/>
      <c r="D23" s="135"/>
      <c r="E23" s="136"/>
      <c r="F23" s="135"/>
      <c r="G23" s="136"/>
    </row>
    <row r="24" spans="1:12">
      <c r="A24" s="133" t="s">
        <v>380</v>
      </c>
    </row>
    <row r="25" spans="1:12">
      <c r="A25" s="134" t="s">
        <v>363</v>
      </c>
      <c r="B25" s="134" t="s">
        <v>364</v>
      </c>
      <c r="C25" s="134" t="s">
        <v>365</v>
      </c>
      <c r="D25" s="134" t="s">
        <v>366</v>
      </c>
      <c r="E25" s="134" t="s">
        <v>367</v>
      </c>
      <c r="F25" s="134" t="s">
        <v>368</v>
      </c>
      <c r="G25" s="134" t="s">
        <v>369</v>
      </c>
      <c r="H25" s="134" t="s">
        <v>370</v>
      </c>
      <c r="I25" s="134" t="s">
        <v>371</v>
      </c>
      <c r="J25" s="134" t="s">
        <v>372</v>
      </c>
      <c r="K25" s="134" t="s">
        <v>373</v>
      </c>
      <c r="L25" s="134" t="s">
        <v>374</v>
      </c>
    </row>
    <row r="26" spans="1:12">
      <c r="A26" s="138">
        <v>179001</v>
      </c>
      <c r="B26" s="138" t="s">
        <v>378</v>
      </c>
      <c r="C26" s="139">
        <v>23.52</v>
      </c>
      <c r="D26" s="135">
        <v>51.2</v>
      </c>
      <c r="E26" s="136">
        <v>10.19</v>
      </c>
      <c r="F26" s="138">
        <v>45.9</v>
      </c>
      <c r="G26" s="136">
        <v>505.5</v>
      </c>
      <c r="H26" s="138">
        <v>58</v>
      </c>
      <c r="I26" s="138">
        <v>30</v>
      </c>
      <c r="J26" s="138">
        <v>2</v>
      </c>
      <c r="K26" s="138">
        <v>740</v>
      </c>
      <c r="L26" s="138" t="s">
        <v>375</v>
      </c>
    </row>
    <row r="27" spans="1:12">
      <c r="A27" s="138">
        <v>179002</v>
      </c>
      <c r="B27" s="138" t="s">
        <v>378</v>
      </c>
      <c r="C27" s="139">
        <v>21.83</v>
      </c>
      <c r="D27" s="135">
        <v>53.5</v>
      </c>
      <c r="E27" s="136">
        <v>9.9700000000000006</v>
      </c>
      <c r="F27" s="138">
        <v>40.799999999999997</v>
      </c>
      <c r="G27" s="137">
        <v>0</v>
      </c>
      <c r="H27" s="138">
        <v>55</v>
      </c>
      <c r="I27" s="138">
        <v>105</v>
      </c>
      <c r="J27" s="138">
        <v>4</v>
      </c>
      <c r="K27" s="138">
        <v>735</v>
      </c>
      <c r="L27" s="138" t="s">
        <v>375</v>
      </c>
    </row>
    <row r="28" spans="1:12">
      <c r="A28" s="138">
        <v>179003</v>
      </c>
      <c r="B28" s="138" t="s">
        <v>378</v>
      </c>
      <c r="C28" s="139">
        <v>22.35</v>
      </c>
      <c r="D28" s="135">
        <v>51.9</v>
      </c>
      <c r="E28" s="136">
        <v>8.5399999999999991</v>
      </c>
      <c r="F28" s="138">
        <v>43.1</v>
      </c>
      <c r="G28" s="137">
        <v>0</v>
      </c>
      <c r="H28" s="138">
        <v>52</v>
      </c>
      <c r="I28" s="138">
        <v>105</v>
      </c>
      <c r="J28" s="138">
        <v>4</v>
      </c>
      <c r="K28" s="138">
        <v>735</v>
      </c>
      <c r="L28" s="138" t="s">
        <v>375</v>
      </c>
    </row>
    <row r="29" spans="1:12">
      <c r="A29" s="138">
        <v>179004</v>
      </c>
      <c r="B29" s="138" t="s">
        <v>378</v>
      </c>
      <c r="C29" s="139">
        <v>25.95</v>
      </c>
      <c r="D29" s="135">
        <v>67.7</v>
      </c>
      <c r="E29" s="136">
        <v>10.56</v>
      </c>
      <c r="F29" s="138">
        <v>38.299999999999997</v>
      </c>
      <c r="G29" s="137">
        <v>0</v>
      </c>
      <c r="H29" s="138">
        <v>67</v>
      </c>
      <c r="I29" s="138">
        <v>105</v>
      </c>
      <c r="J29" s="138">
        <v>4</v>
      </c>
      <c r="K29" s="138">
        <v>730</v>
      </c>
      <c r="L29" s="138" t="s">
        <v>375</v>
      </c>
    </row>
    <row r="30" spans="1:12">
      <c r="A30" s="138">
        <v>179005</v>
      </c>
      <c r="B30" s="138" t="s">
        <v>378</v>
      </c>
      <c r="C30" s="139">
        <v>17.05</v>
      </c>
      <c r="D30" s="135">
        <v>38.6</v>
      </c>
      <c r="E30" s="136">
        <v>8</v>
      </c>
      <c r="F30" s="138">
        <v>44.2</v>
      </c>
      <c r="G30" s="137">
        <v>0</v>
      </c>
      <c r="H30" s="138">
        <v>42</v>
      </c>
      <c r="I30" s="138">
        <v>150</v>
      </c>
      <c r="J30" s="138">
        <v>10</v>
      </c>
      <c r="K30" s="138">
        <v>715</v>
      </c>
      <c r="L30" s="138" t="s">
        <v>381</v>
      </c>
    </row>
    <row r="31" spans="1:12">
      <c r="A31" s="138">
        <v>179006</v>
      </c>
      <c r="B31" s="138"/>
      <c r="C31" s="139">
        <v>27.5</v>
      </c>
      <c r="D31" s="135">
        <v>83.4</v>
      </c>
      <c r="E31" s="136">
        <v>11.5</v>
      </c>
      <c r="F31" s="138">
        <v>33</v>
      </c>
      <c r="G31" s="136">
        <v>829.5</v>
      </c>
      <c r="H31" s="138">
        <v>87</v>
      </c>
      <c r="I31" s="138">
        <v>180</v>
      </c>
      <c r="J31" s="138">
        <v>10</v>
      </c>
      <c r="K31" s="138">
        <v>685</v>
      </c>
      <c r="L31" s="138" t="s">
        <v>381</v>
      </c>
    </row>
    <row r="32" spans="1:12">
      <c r="A32" s="138">
        <v>179007</v>
      </c>
      <c r="B32" s="138"/>
      <c r="C32" s="139">
        <v>14.1</v>
      </c>
      <c r="D32" s="135">
        <v>30.4</v>
      </c>
      <c r="E32" s="136">
        <v>6.45</v>
      </c>
      <c r="F32" s="138">
        <v>46.4</v>
      </c>
      <c r="G32" s="137">
        <v>0</v>
      </c>
      <c r="H32" s="138">
        <v>38</v>
      </c>
      <c r="I32" s="138">
        <v>180</v>
      </c>
      <c r="J32" s="138">
        <v>10</v>
      </c>
      <c r="K32" s="138">
        <v>685</v>
      </c>
      <c r="L32" s="138" t="s">
        <v>382</v>
      </c>
    </row>
    <row r="33" spans="1:12">
      <c r="A33" s="138">
        <v>179008</v>
      </c>
      <c r="B33" s="138"/>
      <c r="C33" s="139">
        <v>26.4</v>
      </c>
      <c r="D33" s="135">
        <v>69.7</v>
      </c>
      <c r="E33" s="136">
        <v>10.77</v>
      </c>
      <c r="F33" s="138">
        <v>37.9</v>
      </c>
      <c r="G33" s="137">
        <v>0</v>
      </c>
      <c r="H33" s="138">
        <v>74</v>
      </c>
      <c r="I33" s="138">
        <v>180</v>
      </c>
      <c r="J33" s="138">
        <v>10</v>
      </c>
      <c r="K33" s="138">
        <v>685</v>
      </c>
      <c r="L33" s="138" t="s">
        <v>381</v>
      </c>
    </row>
    <row r="34" spans="1:12">
      <c r="A34" s="138">
        <v>179009</v>
      </c>
      <c r="B34" s="138"/>
      <c r="C34" s="139">
        <v>30.4</v>
      </c>
      <c r="D34" s="135">
        <v>81.5</v>
      </c>
      <c r="E34" s="136">
        <v>14.8</v>
      </c>
      <c r="F34" s="138">
        <v>37.299999999999997</v>
      </c>
      <c r="G34" s="136">
        <v>1217</v>
      </c>
      <c r="H34" s="138">
        <v>92</v>
      </c>
      <c r="I34" s="138">
        <v>180</v>
      </c>
      <c r="J34" s="138">
        <v>2</v>
      </c>
      <c r="K34" s="138">
        <v>680</v>
      </c>
      <c r="L34" s="138" t="s">
        <v>381</v>
      </c>
    </row>
    <row r="35" spans="1:12">
      <c r="A35" s="138">
        <v>179010</v>
      </c>
      <c r="B35" s="138"/>
      <c r="C35" s="139">
        <v>25.9</v>
      </c>
      <c r="D35" s="135">
        <v>54.3</v>
      </c>
      <c r="E35" s="136">
        <v>11.98</v>
      </c>
      <c r="F35" s="138">
        <v>47.7</v>
      </c>
      <c r="G35" s="137">
        <v>0</v>
      </c>
      <c r="H35" s="138">
        <v>70</v>
      </c>
      <c r="I35" s="138">
        <v>180</v>
      </c>
      <c r="J35" s="138">
        <v>2</v>
      </c>
      <c r="K35" s="138">
        <v>680</v>
      </c>
      <c r="L35" s="138" t="s">
        <v>381</v>
      </c>
    </row>
    <row r="36" spans="1:12">
      <c r="A36" s="138">
        <v>179011</v>
      </c>
      <c r="B36" s="138"/>
      <c r="C36" s="139">
        <v>20.7</v>
      </c>
      <c r="D36" s="135">
        <v>47.4</v>
      </c>
      <c r="E36" s="136">
        <v>9.44</v>
      </c>
      <c r="F36" s="138">
        <v>43.7</v>
      </c>
      <c r="G36" s="136">
        <v>459.05</v>
      </c>
      <c r="H36" s="138">
        <v>54</v>
      </c>
      <c r="I36" s="138">
        <v>210</v>
      </c>
      <c r="J36" s="138">
        <v>4</v>
      </c>
      <c r="K36" s="138">
        <v>680</v>
      </c>
      <c r="L36" s="138" t="s">
        <v>381</v>
      </c>
    </row>
    <row r="37" spans="1:12">
      <c r="A37" s="138">
        <v>179012</v>
      </c>
      <c r="B37" s="138"/>
      <c r="C37" s="139">
        <v>23.8</v>
      </c>
      <c r="D37" s="135">
        <v>62.7</v>
      </c>
      <c r="E37" s="136">
        <v>11.61</v>
      </c>
      <c r="F37" s="138">
        <v>38</v>
      </c>
      <c r="G37" s="136">
        <v>647</v>
      </c>
      <c r="H37" s="138">
        <v>61</v>
      </c>
      <c r="I37" s="138">
        <v>210</v>
      </c>
      <c r="J37" s="138">
        <v>8</v>
      </c>
      <c r="K37" s="138">
        <v>685</v>
      </c>
      <c r="L37" s="138" t="s">
        <v>381</v>
      </c>
    </row>
    <row r="38" spans="1:12">
      <c r="A38" s="138">
        <v>179013</v>
      </c>
      <c r="B38" s="138"/>
      <c r="C38" s="139">
        <v>23.1</v>
      </c>
      <c r="D38" s="135">
        <v>55.8</v>
      </c>
      <c r="E38" s="136">
        <v>10.42</v>
      </c>
      <c r="F38" s="138">
        <v>41.4</v>
      </c>
      <c r="G38" s="136">
        <v>595.9</v>
      </c>
      <c r="H38" s="138">
        <v>63</v>
      </c>
      <c r="I38" s="138">
        <v>210</v>
      </c>
      <c r="J38" s="138">
        <v>12</v>
      </c>
      <c r="K38" s="138">
        <v>685</v>
      </c>
      <c r="L38" s="138" t="s">
        <v>381</v>
      </c>
    </row>
    <row r="39" spans="1:12">
      <c r="A39" s="138">
        <v>179014</v>
      </c>
      <c r="B39" s="138"/>
      <c r="C39" s="139">
        <v>18</v>
      </c>
      <c r="D39" s="135">
        <v>45.1</v>
      </c>
      <c r="E39" s="136">
        <v>8.23</v>
      </c>
      <c r="F39" s="138">
        <v>39.9</v>
      </c>
      <c r="G39" s="136">
        <v>341.7</v>
      </c>
      <c r="H39" s="138">
        <v>49</v>
      </c>
      <c r="I39" s="138">
        <v>210</v>
      </c>
      <c r="J39" s="138">
        <v>12</v>
      </c>
      <c r="K39" s="138">
        <v>685</v>
      </c>
      <c r="L39" s="138" t="s">
        <v>381</v>
      </c>
    </row>
    <row r="40" spans="1:12">
      <c r="A40" s="138">
        <v>179015</v>
      </c>
      <c r="B40" s="138"/>
      <c r="C40" s="139">
        <v>21.9</v>
      </c>
      <c r="D40" s="135">
        <v>58.7</v>
      </c>
      <c r="E40" s="136">
        <v>9.0299999999999994</v>
      </c>
      <c r="F40" s="138">
        <v>37.299999999999997</v>
      </c>
      <c r="G40" s="137">
        <v>0</v>
      </c>
      <c r="H40" s="138">
        <v>57</v>
      </c>
      <c r="I40" s="138">
        <v>210</v>
      </c>
      <c r="J40" s="138">
        <v>12</v>
      </c>
      <c r="K40" s="138">
        <v>685</v>
      </c>
      <c r="L40" s="138" t="s">
        <v>381</v>
      </c>
    </row>
    <row r="41" spans="1:12">
      <c r="A41" s="138">
        <v>179016</v>
      </c>
      <c r="B41" s="138"/>
      <c r="C41" s="139">
        <v>19.7</v>
      </c>
      <c r="D41" s="135">
        <v>46.5</v>
      </c>
      <c r="E41" s="136">
        <v>6.8</v>
      </c>
      <c r="F41" s="138">
        <v>42.4</v>
      </c>
      <c r="G41" s="137">
        <v>0</v>
      </c>
      <c r="H41" s="138">
        <v>51</v>
      </c>
      <c r="I41" s="138">
        <v>210</v>
      </c>
      <c r="J41" s="138">
        <v>12</v>
      </c>
      <c r="K41" s="138">
        <v>690</v>
      </c>
      <c r="L41" s="138" t="s">
        <v>381</v>
      </c>
    </row>
    <row r="42" spans="1:12">
      <c r="A42" s="138">
        <v>179017</v>
      </c>
      <c r="B42" s="138"/>
      <c r="C42" s="139">
        <v>22.4</v>
      </c>
      <c r="D42" s="135">
        <v>67.5</v>
      </c>
      <c r="E42" s="136">
        <v>9.5399999999999991</v>
      </c>
      <c r="F42" s="138">
        <v>33.200000000000003</v>
      </c>
      <c r="G42" s="136">
        <v>484.2</v>
      </c>
      <c r="H42" s="138">
        <v>65</v>
      </c>
      <c r="I42" s="138">
        <v>210</v>
      </c>
      <c r="J42" s="138">
        <v>12</v>
      </c>
      <c r="K42" s="138">
        <v>690</v>
      </c>
      <c r="L42" s="138" t="s">
        <v>381</v>
      </c>
    </row>
    <row r="43" spans="1:12">
      <c r="A43" s="138">
        <v>179018</v>
      </c>
      <c r="B43" s="138"/>
      <c r="C43" s="139">
        <v>23.8</v>
      </c>
      <c r="D43" s="135">
        <v>64.099999999999994</v>
      </c>
      <c r="E43" s="136">
        <v>9.34</v>
      </c>
      <c r="F43" s="138">
        <v>37.1</v>
      </c>
      <c r="G43" s="136">
        <v>492.75</v>
      </c>
      <c r="H43" s="138">
        <v>64</v>
      </c>
      <c r="I43" s="138">
        <v>210</v>
      </c>
      <c r="J43" s="138">
        <v>12</v>
      </c>
      <c r="K43" s="138">
        <v>700</v>
      </c>
      <c r="L43" s="138" t="s">
        <v>381</v>
      </c>
    </row>
    <row r="44" spans="1:12">
      <c r="A44" s="138">
        <v>179019</v>
      </c>
      <c r="B44" s="138"/>
      <c r="C44" s="139">
        <v>18.5</v>
      </c>
      <c r="D44" s="135">
        <v>54.3</v>
      </c>
      <c r="E44" s="136">
        <v>7.44</v>
      </c>
      <c r="F44" s="138">
        <v>34.1</v>
      </c>
      <c r="G44" s="136">
        <v>319.3</v>
      </c>
      <c r="H44" s="138">
        <v>48</v>
      </c>
      <c r="I44" s="138">
        <v>210</v>
      </c>
      <c r="J44" s="138">
        <v>12</v>
      </c>
      <c r="K44" s="138">
        <v>700</v>
      </c>
      <c r="L44" s="138" t="s">
        <v>381</v>
      </c>
    </row>
    <row r="45" spans="1:12">
      <c r="A45" s="138">
        <v>179020</v>
      </c>
      <c r="B45" s="138"/>
      <c r="C45" s="139">
        <v>20.399999999999999</v>
      </c>
      <c r="D45" s="135">
        <v>63.1</v>
      </c>
      <c r="E45" s="136">
        <v>10.14</v>
      </c>
      <c r="F45" s="138">
        <v>32.299999999999997</v>
      </c>
      <c r="G45" s="136">
        <v>486.7</v>
      </c>
      <c r="H45" s="138">
        <v>55</v>
      </c>
      <c r="I45" s="138">
        <v>210</v>
      </c>
      <c r="J45" s="138">
        <v>12</v>
      </c>
      <c r="K45" s="138">
        <v>700</v>
      </c>
      <c r="L45" s="138" t="s">
        <v>381</v>
      </c>
    </row>
    <row r="46" spans="1:12">
      <c r="A46" s="138">
        <v>179021</v>
      </c>
      <c r="B46" s="138"/>
      <c r="C46" s="139">
        <v>18.3</v>
      </c>
      <c r="D46" s="135">
        <v>45.7</v>
      </c>
      <c r="E46" s="136">
        <v>7.99</v>
      </c>
      <c r="F46" s="138">
        <v>40</v>
      </c>
      <c r="G46" s="136">
        <v>336.9</v>
      </c>
      <c r="H46" s="138">
        <v>47</v>
      </c>
      <c r="I46" s="138">
        <v>210</v>
      </c>
      <c r="J46" s="138">
        <v>12</v>
      </c>
      <c r="K46" s="138">
        <v>720</v>
      </c>
      <c r="L46" s="138" t="s">
        <v>381</v>
      </c>
    </row>
    <row r="47" spans="1:12">
      <c r="A47" s="138">
        <v>179022</v>
      </c>
      <c r="B47" s="138"/>
      <c r="C47" s="139">
        <v>19.5</v>
      </c>
      <c r="D47" s="135">
        <v>48.8</v>
      </c>
      <c r="E47" s="136">
        <v>9.5500000000000007</v>
      </c>
      <c r="F47" s="138">
        <v>40</v>
      </c>
      <c r="G47" s="137">
        <v>0</v>
      </c>
      <c r="H47" s="138">
        <v>51</v>
      </c>
      <c r="I47" s="138">
        <v>210</v>
      </c>
      <c r="J47" s="138">
        <v>12</v>
      </c>
      <c r="K47" s="138">
        <v>725</v>
      </c>
      <c r="L47" s="138" t="s">
        <v>381</v>
      </c>
    </row>
    <row r="48" spans="1:12">
      <c r="A48" s="138">
        <v>179023</v>
      </c>
      <c r="B48" s="138"/>
      <c r="C48" s="139">
        <v>24.8</v>
      </c>
      <c r="D48" s="135">
        <v>80.900000000000006</v>
      </c>
      <c r="E48" s="136">
        <v>13.25</v>
      </c>
      <c r="F48" s="138">
        <v>30.7</v>
      </c>
      <c r="G48" s="136">
        <v>765.3</v>
      </c>
      <c r="H48" s="138">
        <v>67</v>
      </c>
      <c r="I48" s="138">
        <v>210</v>
      </c>
      <c r="J48" s="138">
        <v>12</v>
      </c>
      <c r="K48" s="138">
        <v>720</v>
      </c>
      <c r="L48" s="138" t="s">
        <v>381</v>
      </c>
    </row>
    <row r="49" spans="1:12">
      <c r="A49" s="138">
        <v>179024</v>
      </c>
      <c r="B49" s="138"/>
      <c r="C49" s="139">
        <v>21.4</v>
      </c>
      <c r="D49" s="135">
        <v>56.2</v>
      </c>
      <c r="E49" s="136">
        <v>10.88</v>
      </c>
      <c r="F49" s="138">
        <v>38.1</v>
      </c>
      <c r="G49" s="136">
        <v>485.55</v>
      </c>
      <c r="H49" s="138">
        <v>56</v>
      </c>
      <c r="I49" s="138">
        <v>30</v>
      </c>
      <c r="J49" s="138">
        <v>2</v>
      </c>
      <c r="K49" s="138">
        <v>740</v>
      </c>
      <c r="L49" s="138" t="s">
        <v>375</v>
      </c>
    </row>
    <row r="50" spans="1:12">
      <c r="A50" s="138">
        <v>179025</v>
      </c>
      <c r="B50" s="138"/>
      <c r="C50" s="139">
        <v>21.2</v>
      </c>
      <c r="D50" s="135">
        <v>50</v>
      </c>
      <c r="E50" s="136">
        <v>10.62</v>
      </c>
      <c r="F50" s="138">
        <v>42.4</v>
      </c>
      <c r="G50" s="136">
        <v>458.1</v>
      </c>
      <c r="H50" s="138">
        <v>52</v>
      </c>
      <c r="I50" s="138">
        <v>30</v>
      </c>
      <c r="J50" s="138">
        <v>2</v>
      </c>
      <c r="K50" s="138">
        <v>740</v>
      </c>
      <c r="L50" s="138" t="s">
        <v>375</v>
      </c>
    </row>
    <row r="51" spans="1:12">
      <c r="A51" s="138">
        <v>179026</v>
      </c>
      <c r="B51" s="138"/>
      <c r="C51" s="139">
        <v>24.9</v>
      </c>
      <c r="D51" s="135">
        <v>70.900000000000006</v>
      </c>
      <c r="E51" s="136">
        <v>0</v>
      </c>
      <c r="F51" s="138">
        <v>35.1</v>
      </c>
      <c r="G51" s="136">
        <v>735.25</v>
      </c>
      <c r="H51" s="138">
        <v>66</v>
      </c>
      <c r="I51" s="138">
        <v>30</v>
      </c>
      <c r="J51" s="138">
        <v>2</v>
      </c>
      <c r="K51" s="138">
        <v>740</v>
      </c>
      <c r="L51" s="138" t="s">
        <v>375</v>
      </c>
    </row>
    <row r="52" spans="1:12">
      <c r="A52" s="138">
        <v>179027</v>
      </c>
      <c r="B52" s="138"/>
      <c r="C52" s="139">
        <v>25.7</v>
      </c>
      <c r="D52" s="135">
        <v>63.4</v>
      </c>
      <c r="E52" s="136">
        <v>12.14</v>
      </c>
      <c r="F52" s="138">
        <v>40.5</v>
      </c>
      <c r="G52" s="137">
        <v>0</v>
      </c>
      <c r="H52" s="138">
        <v>66</v>
      </c>
      <c r="I52" s="138">
        <v>30</v>
      </c>
      <c r="J52" s="138">
        <v>3</v>
      </c>
      <c r="K52" s="138">
        <v>735</v>
      </c>
      <c r="L52" s="138" t="s">
        <v>375</v>
      </c>
    </row>
    <row r="53" spans="1:12">
      <c r="A53" s="138">
        <v>179028</v>
      </c>
      <c r="B53" s="138"/>
      <c r="C53" s="139">
        <v>23.1</v>
      </c>
      <c r="D53" s="135">
        <v>57</v>
      </c>
      <c r="E53" s="136">
        <v>9.33</v>
      </c>
      <c r="F53" s="138">
        <v>40.5</v>
      </c>
      <c r="G53" s="136">
        <v>490.2</v>
      </c>
      <c r="H53" s="138">
        <v>53</v>
      </c>
      <c r="I53" s="138">
        <v>30</v>
      </c>
      <c r="J53" s="138">
        <v>3</v>
      </c>
      <c r="K53" s="138">
        <v>730</v>
      </c>
      <c r="L53" s="138" t="s">
        <v>375</v>
      </c>
    </row>
    <row r="54" spans="1:12">
      <c r="A54" s="138">
        <v>179029</v>
      </c>
      <c r="B54" s="138"/>
      <c r="C54" s="139">
        <v>22.3</v>
      </c>
      <c r="D54" s="135">
        <v>74</v>
      </c>
      <c r="E54" s="136">
        <v>11.59</v>
      </c>
      <c r="F54" s="138">
        <v>30.1</v>
      </c>
      <c r="G54" s="136">
        <v>495.65</v>
      </c>
      <c r="H54" s="138">
        <v>66</v>
      </c>
      <c r="I54" s="138">
        <v>30</v>
      </c>
      <c r="J54" s="138">
        <v>3</v>
      </c>
      <c r="K54" s="138">
        <v>735</v>
      </c>
      <c r="L54" s="138" t="s">
        <v>375</v>
      </c>
    </row>
    <row r="55" spans="1:12">
      <c r="A55" s="138">
        <v>179030</v>
      </c>
      <c r="B55" s="138"/>
      <c r="C55" s="139">
        <v>22.6</v>
      </c>
      <c r="D55" s="135">
        <v>60.7</v>
      </c>
      <c r="E55" s="136">
        <v>11.25</v>
      </c>
      <c r="F55" s="138">
        <v>37.200000000000003</v>
      </c>
      <c r="G55" s="136">
        <v>436.5</v>
      </c>
      <c r="H55" s="138">
        <v>53</v>
      </c>
      <c r="I55" s="138">
        <v>30</v>
      </c>
      <c r="J55" s="138">
        <v>3</v>
      </c>
      <c r="K55" s="138">
        <v>730</v>
      </c>
      <c r="L55" s="138" t="s">
        <v>375</v>
      </c>
    </row>
    <row r="56" spans="1:12">
      <c r="A56" s="138">
        <v>179031</v>
      </c>
      <c r="B56" s="138"/>
      <c r="C56" s="139">
        <v>19.7</v>
      </c>
      <c r="D56" s="135">
        <v>52.9</v>
      </c>
      <c r="E56" s="136">
        <v>8.85</v>
      </c>
      <c r="F56" s="138">
        <v>37.200000000000003</v>
      </c>
      <c r="G56" s="136">
        <v>392.5</v>
      </c>
      <c r="H56" s="138">
        <v>56</v>
      </c>
      <c r="I56" s="138">
        <v>30</v>
      </c>
      <c r="J56" s="138">
        <v>3</v>
      </c>
      <c r="K56" s="138">
        <v>730</v>
      </c>
      <c r="L56" s="138" t="s">
        <v>375</v>
      </c>
    </row>
    <row r="57" spans="1:12">
      <c r="A57" s="138">
        <v>179032</v>
      </c>
      <c r="B57" s="138"/>
      <c r="C57" s="139">
        <v>26.1</v>
      </c>
      <c r="D57" s="135">
        <v>71.8</v>
      </c>
      <c r="E57" s="136">
        <v>12.08</v>
      </c>
      <c r="F57" s="138">
        <v>36.4</v>
      </c>
      <c r="G57" s="136">
        <v>670.4</v>
      </c>
      <c r="H57" s="138">
        <v>72</v>
      </c>
      <c r="I57" s="138">
        <v>30</v>
      </c>
      <c r="J57" s="138">
        <v>4</v>
      </c>
      <c r="K57" s="138">
        <v>730</v>
      </c>
      <c r="L57" s="138" t="s">
        <v>375</v>
      </c>
    </row>
    <row r="58" spans="1:12">
      <c r="A58" s="138">
        <v>179033</v>
      </c>
      <c r="B58" s="138"/>
      <c r="C58" s="139">
        <v>27.1</v>
      </c>
      <c r="D58" s="135">
        <v>72.5</v>
      </c>
      <c r="E58" s="136">
        <v>13.23</v>
      </c>
      <c r="F58" s="138">
        <v>37.4</v>
      </c>
      <c r="G58" s="137">
        <v>0</v>
      </c>
      <c r="H58" s="138">
        <v>67</v>
      </c>
      <c r="I58" s="138">
        <v>105</v>
      </c>
      <c r="J58" s="138">
        <v>2</v>
      </c>
      <c r="K58" s="138">
        <v>735</v>
      </c>
      <c r="L58" s="138" t="s">
        <v>375</v>
      </c>
    </row>
    <row r="59" spans="1:12">
      <c r="A59" s="138">
        <v>179034</v>
      </c>
      <c r="B59" s="138"/>
      <c r="C59" s="139">
        <v>22.9</v>
      </c>
      <c r="D59" s="135">
        <v>59.5</v>
      </c>
      <c r="E59" s="136">
        <v>10.7</v>
      </c>
      <c r="F59" s="138">
        <v>38.5</v>
      </c>
      <c r="G59" s="136">
        <v>579</v>
      </c>
      <c r="H59" s="138">
        <v>65</v>
      </c>
      <c r="I59" s="138">
        <v>150</v>
      </c>
      <c r="J59" s="138">
        <v>10</v>
      </c>
      <c r="K59" s="138">
        <v>725</v>
      </c>
      <c r="L59" s="138" t="s">
        <v>381</v>
      </c>
    </row>
    <row r="60" spans="1:12">
      <c r="A60" s="138">
        <v>179035</v>
      </c>
      <c r="B60" s="138"/>
      <c r="C60" s="139">
        <v>19.399999999999999</v>
      </c>
      <c r="D60" s="135">
        <v>46.7</v>
      </c>
      <c r="E60" s="136">
        <v>8.81</v>
      </c>
      <c r="F60" s="138">
        <v>41.5</v>
      </c>
      <c r="G60" s="137">
        <v>0</v>
      </c>
      <c r="H60" s="138">
        <v>53</v>
      </c>
      <c r="I60" s="138">
        <v>150</v>
      </c>
      <c r="J60" s="138">
        <v>10</v>
      </c>
      <c r="K60" s="138">
        <v>710</v>
      </c>
      <c r="L60" s="138" t="s">
        <v>381</v>
      </c>
    </row>
    <row r="61" spans="1:12">
      <c r="A61" s="138">
        <v>179036</v>
      </c>
      <c r="B61" s="138"/>
      <c r="C61" s="139">
        <v>20.7</v>
      </c>
      <c r="D61" s="135">
        <v>61.1</v>
      </c>
      <c r="E61" s="136">
        <v>9.9600000000000009</v>
      </c>
      <c r="F61" s="138">
        <v>33.9</v>
      </c>
      <c r="G61" s="137">
        <v>0</v>
      </c>
      <c r="H61" s="138">
        <v>49</v>
      </c>
      <c r="I61" s="138">
        <v>150</v>
      </c>
      <c r="J61" s="138">
        <v>10</v>
      </c>
      <c r="K61" s="138">
        <v>705</v>
      </c>
      <c r="L61" s="138" t="s">
        <v>377</v>
      </c>
    </row>
    <row r="62" spans="1:12">
      <c r="A62" s="138">
        <v>179037</v>
      </c>
      <c r="B62" s="138"/>
      <c r="C62" s="139">
        <v>23.1</v>
      </c>
      <c r="D62" s="135">
        <v>72.8</v>
      </c>
      <c r="E62" s="136">
        <v>10.16</v>
      </c>
      <c r="F62" s="138">
        <v>31.7</v>
      </c>
      <c r="G62" s="136">
        <v>516.5</v>
      </c>
      <c r="H62" s="138">
        <v>53</v>
      </c>
      <c r="I62" s="138">
        <v>150</v>
      </c>
      <c r="J62" s="138">
        <v>10</v>
      </c>
      <c r="K62" s="138">
        <v>705</v>
      </c>
      <c r="L62" s="138" t="s">
        <v>381</v>
      </c>
    </row>
    <row r="63" spans="1:12">
      <c r="A63" s="138">
        <v>179038</v>
      </c>
      <c r="B63" s="138"/>
      <c r="C63" s="139">
        <v>19.3</v>
      </c>
      <c r="D63" s="135">
        <v>44.3</v>
      </c>
      <c r="E63" s="136">
        <v>9.6199999999999992</v>
      </c>
      <c r="F63" s="138">
        <v>43.6</v>
      </c>
      <c r="G63" s="136">
        <v>424.85</v>
      </c>
      <c r="H63" s="138">
        <v>52</v>
      </c>
      <c r="I63" s="138">
        <v>150</v>
      </c>
      <c r="J63" s="138">
        <v>10</v>
      </c>
      <c r="K63" s="138">
        <v>705</v>
      </c>
      <c r="L63" s="138" t="s">
        <v>377</v>
      </c>
    </row>
    <row r="64" spans="1:12">
      <c r="A64" s="138">
        <v>179039</v>
      </c>
      <c r="B64" s="138"/>
      <c r="C64" s="139">
        <v>21.3</v>
      </c>
      <c r="D64" s="135">
        <v>52.9</v>
      </c>
      <c r="E64" s="136">
        <v>8.8699999999999992</v>
      </c>
      <c r="F64" s="138">
        <v>40.299999999999997</v>
      </c>
      <c r="G64" s="136">
        <v>462.6</v>
      </c>
      <c r="H64" s="138">
        <v>59</v>
      </c>
      <c r="I64" s="138">
        <v>150</v>
      </c>
      <c r="J64" s="138">
        <v>10</v>
      </c>
      <c r="K64" s="138">
        <v>700</v>
      </c>
      <c r="L64" s="138" t="s">
        <v>381</v>
      </c>
    </row>
    <row r="65" spans="1:12">
      <c r="A65" s="138">
        <v>179040</v>
      </c>
      <c r="B65" s="138"/>
      <c r="C65" s="139">
        <v>19.100000000000001</v>
      </c>
      <c r="D65" s="135">
        <v>60.3</v>
      </c>
      <c r="E65" s="136">
        <v>8.85</v>
      </c>
      <c r="F65" s="138">
        <v>31.7</v>
      </c>
      <c r="G65" s="136">
        <v>406.2</v>
      </c>
      <c r="H65" s="138">
        <v>74</v>
      </c>
      <c r="I65" s="138">
        <v>180</v>
      </c>
      <c r="J65" s="138">
        <v>10</v>
      </c>
      <c r="K65" s="138">
        <v>705</v>
      </c>
      <c r="L65" s="138" t="s">
        <v>375</v>
      </c>
    </row>
    <row r="66" spans="1:12">
      <c r="A66" s="138">
        <v>179041</v>
      </c>
      <c r="B66" s="138"/>
      <c r="C66" s="139">
        <v>17</v>
      </c>
      <c r="D66" s="135">
        <v>42.1</v>
      </c>
      <c r="E66" s="136">
        <v>7.14</v>
      </c>
      <c r="F66" s="138">
        <v>40.4</v>
      </c>
      <c r="G66" s="137">
        <v>0</v>
      </c>
      <c r="H66" s="138">
        <v>59</v>
      </c>
      <c r="I66" s="138">
        <v>180</v>
      </c>
      <c r="J66" s="138">
        <v>10</v>
      </c>
      <c r="K66" s="138">
        <v>690</v>
      </c>
      <c r="L66" s="138" t="s">
        <v>375</v>
      </c>
    </row>
    <row r="67" spans="1:12">
      <c r="A67" s="138">
        <v>179042</v>
      </c>
      <c r="B67" s="138"/>
      <c r="C67" s="139">
        <v>17.399999999999999</v>
      </c>
      <c r="D67" s="135">
        <v>55.2</v>
      </c>
      <c r="E67" s="136">
        <v>7.98</v>
      </c>
      <c r="F67" s="138">
        <v>31.5</v>
      </c>
      <c r="G67" s="136">
        <v>310.5</v>
      </c>
      <c r="H67" s="138">
        <v>46</v>
      </c>
      <c r="I67" s="138">
        <v>180</v>
      </c>
      <c r="J67" s="138">
        <v>10</v>
      </c>
      <c r="K67" s="138">
        <v>680</v>
      </c>
      <c r="L67" s="138" t="s">
        <v>375</v>
      </c>
    </row>
    <row r="68" spans="1:12">
      <c r="A68" s="138">
        <v>179043</v>
      </c>
      <c r="B68" s="138"/>
      <c r="C68" s="139">
        <v>15.9</v>
      </c>
      <c r="D68" s="135">
        <v>37.4</v>
      </c>
      <c r="E68" s="136">
        <v>6.56</v>
      </c>
      <c r="F68" s="138">
        <v>42.5</v>
      </c>
      <c r="G68" s="137">
        <v>0</v>
      </c>
      <c r="H68" s="138">
        <v>51</v>
      </c>
      <c r="I68" s="138">
        <v>180</v>
      </c>
      <c r="J68" s="138">
        <v>10</v>
      </c>
      <c r="K68" s="138">
        <v>695</v>
      </c>
      <c r="L68" s="138" t="s">
        <v>375</v>
      </c>
    </row>
    <row r="69" spans="1:12">
      <c r="A69" s="138">
        <v>179044</v>
      </c>
      <c r="B69" s="138"/>
      <c r="C69" s="139">
        <v>20.100000000000001</v>
      </c>
      <c r="D69" s="135">
        <v>47.9</v>
      </c>
      <c r="E69" s="136">
        <v>8.2200000000000006</v>
      </c>
      <c r="F69" s="138">
        <v>42</v>
      </c>
      <c r="G69" s="136">
        <v>384.8</v>
      </c>
      <c r="H69" s="138">
        <v>52</v>
      </c>
      <c r="I69" s="138">
        <v>180</v>
      </c>
      <c r="J69" s="138">
        <v>10</v>
      </c>
      <c r="K69" s="138">
        <v>695</v>
      </c>
      <c r="L69" s="138" t="s">
        <v>375</v>
      </c>
    </row>
    <row r="70" spans="1:12">
      <c r="A70" s="138">
        <v>179046</v>
      </c>
      <c r="B70" s="138"/>
      <c r="C70" s="139">
        <v>15.4</v>
      </c>
      <c r="D70" s="135">
        <v>52.3</v>
      </c>
      <c r="E70" s="136">
        <v>8.85</v>
      </c>
      <c r="F70" s="138">
        <v>29.4</v>
      </c>
      <c r="G70" s="136">
        <v>282.89999999999998</v>
      </c>
      <c r="H70" s="138">
        <v>41</v>
      </c>
      <c r="I70" s="138">
        <v>210</v>
      </c>
      <c r="J70" s="138">
        <v>12</v>
      </c>
      <c r="K70" s="138">
        <v>705</v>
      </c>
      <c r="L70" s="138" t="s">
        <v>381</v>
      </c>
    </row>
    <row r="71" spans="1:12">
      <c r="A71" s="138">
        <v>179047</v>
      </c>
      <c r="B71" s="138"/>
      <c r="C71" s="139">
        <v>17.2</v>
      </c>
      <c r="D71" s="135">
        <v>41.1</v>
      </c>
      <c r="E71" s="136">
        <v>9.09</v>
      </c>
      <c r="F71" s="138">
        <v>41.8</v>
      </c>
      <c r="G71" s="136">
        <v>373.9</v>
      </c>
      <c r="H71" s="138">
        <v>45</v>
      </c>
      <c r="I71" s="138">
        <v>210</v>
      </c>
      <c r="J71" s="138">
        <v>12</v>
      </c>
      <c r="K71" s="138">
        <v>710</v>
      </c>
      <c r="L71" s="138" t="s">
        <v>377</v>
      </c>
    </row>
    <row r="72" spans="1:12">
      <c r="A72" s="138">
        <v>179048</v>
      </c>
      <c r="B72" s="138"/>
      <c r="C72" s="139">
        <v>18</v>
      </c>
      <c r="D72" s="135">
        <v>40.6</v>
      </c>
      <c r="E72" s="136">
        <v>8.74</v>
      </c>
      <c r="F72" s="138">
        <v>44.3</v>
      </c>
      <c r="G72" s="136">
        <v>420.9</v>
      </c>
      <c r="H72" s="138">
        <v>47</v>
      </c>
      <c r="I72" s="138">
        <v>210</v>
      </c>
      <c r="J72" s="138">
        <v>12</v>
      </c>
      <c r="K72" s="138">
        <v>710</v>
      </c>
      <c r="L72" s="138" t="s">
        <v>381</v>
      </c>
    </row>
    <row r="73" spans="1:12">
      <c r="A73" s="138">
        <v>179049</v>
      </c>
      <c r="B73" s="138"/>
      <c r="C73" s="139">
        <v>17.3</v>
      </c>
      <c r="D73" s="135">
        <v>42.4</v>
      </c>
      <c r="E73" s="136">
        <v>7.74</v>
      </c>
      <c r="F73" s="138">
        <v>40.799999999999997</v>
      </c>
      <c r="G73" s="136">
        <v>278.39999999999998</v>
      </c>
      <c r="H73" s="138">
        <v>54</v>
      </c>
      <c r="I73" s="138">
        <v>210</v>
      </c>
      <c r="J73" s="138">
        <v>12</v>
      </c>
      <c r="K73" s="138">
        <v>710</v>
      </c>
      <c r="L73" s="138" t="s">
        <v>377</v>
      </c>
    </row>
    <row r="74" spans="1:12">
      <c r="A74" s="138">
        <v>179050</v>
      </c>
      <c r="B74" s="138"/>
      <c r="C74" s="139">
        <v>16.3</v>
      </c>
      <c r="D74" s="135">
        <v>47.2</v>
      </c>
      <c r="E74" s="136">
        <v>8.11</v>
      </c>
      <c r="F74" s="138">
        <v>34.5</v>
      </c>
      <c r="G74" s="136">
        <v>282.55</v>
      </c>
      <c r="H74" s="138">
        <v>43</v>
      </c>
      <c r="I74" s="138">
        <v>210</v>
      </c>
      <c r="J74" s="138">
        <v>12</v>
      </c>
      <c r="K74" s="138">
        <v>715</v>
      </c>
      <c r="L74" s="138" t="s">
        <v>381</v>
      </c>
    </row>
    <row r="75" spans="1:12">
      <c r="A75" s="138">
        <v>179051</v>
      </c>
      <c r="B75" s="138" t="s">
        <v>379</v>
      </c>
      <c r="C75" s="139">
        <v>8.25</v>
      </c>
      <c r="D75" s="135">
        <v>10.4</v>
      </c>
      <c r="E75" s="136">
        <v>3.05</v>
      </c>
      <c r="F75" s="138">
        <v>79.3</v>
      </c>
      <c r="G75" s="137">
        <v>0</v>
      </c>
      <c r="H75" s="138">
        <v>24</v>
      </c>
      <c r="I75" s="138">
        <v>270</v>
      </c>
      <c r="J75" s="138">
        <v>9</v>
      </c>
      <c r="K75" s="138">
        <v>730</v>
      </c>
      <c r="L75" s="138" t="s">
        <v>375</v>
      </c>
    </row>
    <row r="76" spans="1:12">
      <c r="A76" s="138">
        <v>179052</v>
      </c>
      <c r="B76" s="138" t="s">
        <v>379</v>
      </c>
      <c r="C76" s="139">
        <v>4.46</v>
      </c>
      <c r="D76" s="135">
        <v>6.7</v>
      </c>
      <c r="E76" s="136">
        <v>2.5</v>
      </c>
      <c r="F76" s="138">
        <v>66.599999999999994</v>
      </c>
      <c r="G76" s="137">
        <v>0</v>
      </c>
      <c r="H76" s="138">
        <v>23</v>
      </c>
      <c r="I76" s="138">
        <v>270</v>
      </c>
      <c r="J76" s="138">
        <v>9</v>
      </c>
      <c r="K76" s="138">
        <v>730</v>
      </c>
      <c r="L76" s="138" t="s">
        <v>375</v>
      </c>
    </row>
    <row r="77" spans="1:12">
      <c r="A77" s="138">
        <v>179053</v>
      </c>
      <c r="B77" s="138" t="s">
        <v>379</v>
      </c>
      <c r="C77" s="139">
        <v>6.23</v>
      </c>
      <c r="D77" s="135">
        <v>9.1999999999999993</v>
      </c>
      <c r="E77" s="136">
        <v>2.92</v>
      </c>
      <c r="F77" s="138">
        <v>67.7</v>
      </c>
      <c r="G77" s="137">
        <v>0</v>
      </c>
      <c r="H77" s="138">
        <v>19</v>
      </c>
      <c r="I77" s="138">
        <v>290</v>
      </c>
      <c r="J77" s="138">
        <v>5</v>
      </c>
      <c r="K77" s="138">
        <v>740</v>
      </c>
      <c r="L77" s="138" t="s">
        <v>375</v>
      </c>
    </row>
    <row r="78" spans="1:12">
      <c r="C78" s="135"/>
      <c r="D78" s="135"/>
      <c r="E78" s="136"/>
      <c r="F78" s="135"/>
      <c r="G78" s="136"/>
    </row>
    <row r="79" spans="1:12">
      <c r="A79" s="133" t="s">
        <v>383</v>
      </c>
    </row>
    <row r="80" spans="1:12">
      <c r="A80" s="134" t="s">
        <v>363</v>
      </c>
      <c r="B80" s="134" t="s">
        <v>364</v>
      </c>
      <c r="C80" s="134" t="s">
        <v>365</v>
      </c>
      <c r="D80" s="134" t="s">
        <v>366</v>
      </c>
      <c r="E80" s="134" t="s">
        <v>367</v>
      </c>
      <c r="F80" s="134" t="s">
        <v>368</v>
      </c>
      <c r="G80" s="134" t="s">
        <v>369</v>
      </c>
      <c r="H80" s="134" t="s">
        <v>370</v>
      </c>
      <c r="I80" s="134" t="s">
        <v>371</v>
      </c>
      <c r="J80" s="134" t="s">
        <v>372</v>
      </c>
      <c r="K80" s="134" t="s">
        <v>373</v>
      </c>
      <c r="L80" s="134" t="s">
        <v>374</v>
      </c>
    </row>
    <row r="81" spans="1:12">
      <c r="A81" s="140">
        <v>342001</v>
      </c>
      <c r="B81" s="138" t="s">
        <v>378</v>
      </c>
      <c r="C81" s="139">
        <v>24.82</v>
      </c>
      <c r="D81" s="139">
        <v>70.599999999999994</v>
      </c>
      <c r="E81" s="141">
        <v>14.45</v>
      </c>
      <c r="F81" s="139">
        <v>35.200000000000003</v>
      </c>
      <c r="G81" s="141">
        <v>880.08</v>
      </c>
      <c r="H81" s="138">
        <v>76</v>
      </c>
      <c r="I81" s="138">
        <v>10</v>
      </c>
      <c r="J81" s="138">
        <v>27</v>
      </c>
      <c r="K81" s="138">
        <v>705</v>
      </c>
      <c r="L81" s="138" t="s">
        <v>377</v>
      </c>
    </row>
    <row r="82" spans="1:12">
      <c r="A82" s="138">
        <v>342002</v>
      </c>
      <c r="B82" s="138"/>
      <c r="C82" s="139">
        <v>24.6</v>
      </c>
      <c r="D82" s="139">
        <v>78.599999999999994</v>
      </c>
      <c r="E82" s="141">
        <v>14.58</v>
      </c>
      <c r="F82" s="139">
        <v>31.3</v>
      </c>
      <c r="G82" s="141">
        <v>824.1</v>
      </c>
      <c r="H82" s="138">
        <v>72</v>
      </c>
      <c r="I82" s="138">
        <v>145</v>
      </c>
      <c r="J82" s="138">
        <v>25</v>
      </c>
      <c r="K82" s="138">
        <v>750</v>
      </c>
      <c r="L82" s="138" t="s">
        <v>375</v>
      </c>
    </row>
    <row r="83" spans="1:12">
      <c r="A83" s="138">
        <v>342003</v>
      </c>
      <c r="B83" s="138"/>
      <c r="C83" s="139">
        <v>23.2</v>
      </c>
      <c r="D83" s="139">
        <v>74.7</v>
      </c>
      <c r="E83" s="141">
        <v>15.71</v>
      </c>
      <c r="F83" s="139">
        <v>31.1</v>
      </c>
      <c r="G83" s="141">
        <v>1016.25</v>
      </c>
      <c r="H83" s="138">
        <v>81</v>
      </c>
      <c r="I83" s="138">
        <v>180</v>
      </c>
      <c r="J83" s="138">
        <v>28</v>
      </c>
      <c r="K83" s="138">
        <v>735</v>
      </c>
      <c r="L83" s="138" t="s">
        <v>375</v>
      </c>
    </row>
    <row r="84" spans="1:12">
      <c r="A84" s="138">
        <v>342004</v>
      </c>
      <c r="B84" s="138"/>
      <c r="C84" s="139">
        <v>24.7</v>
      </c>
      <c r="D84" s="139">
        <v>90.5</v>
      </c>
      <c r="E84" s="141">
        <v>13.73</v>
      </c>
      <c r="F84" s="139">
        <v>27.3</v>
      </c>
      <c r="G84" s="141">
        <v>812.8</v>
      </c>
      <c r="H84" s="138">
        <v>74</v>
      </c>
      <c r="I84" s="138">
        <v>120</v>
      </c>
      <c r="J84" s="138">
        <v>33</v>
      </c>
      <c r="K84" s="138">
        <v>720</v>
      </c>
      <c r="L84" s="138" t="s">
        <v>375</v>
      </c>
    </row>
    <row r="85" spans="1:12">
      <c r="A85" s="138">
        <v>342005</v>
      </c>
      <c r="B85" s="138"/>
      <c r="C85" s="139">
        <v>19.3</v>
      </c>
      <c r="D85" s="139">
        <v>62.6</v>
      </c>
      <c r="E85" s="141">
        <v>9.8000000000000007</v>
      </c>
      <c r="F85" s="139">
        <v>30.8</v>
      </c>
      <c r="G85" s="141">
        <v>508.7</v>
      </c>
      <c r="H85" s="138">
        <v>45</v>
      </c>
      <c r="I85" s="138">
        <v>85</v>
      </c>
      <c r="J85" s="138">
        <v>25</v>
      </c>
      <c r="K85" s="138">
        <v>760</v>
      </c>
      <c r="L85" s="138" t="s">
        <v>375</v>
      </c>
    </row>
    <row r="86" spans="1:12">
      <c r="A86" s="138">
        <v>342006</v>
      </c>
      <c r="B86" s="138" t="s">
        <v>378</v>
      </c>
      <c r="C86" s="139">
        <v>18.8</v>
      </c>
      <c r="D86" s="139">
        <v>65.900000000000006</v>
      </c>
      <c r="E86" s="141">
        <v>10.15</v>
      </c>
      <c r="F86" s="139">
        <v>28.5</v>
      </c>
      <c r="G86" s="141">
        <v>488.55</v>
      </c>
      <c r="H86" s="138">
        <v>44</v>
      </c>
      <c r="I86" s="138">
        <v>145</v>
      </c>
      <c r="J86" s="138">
        <v>21</v>
      </c>
      <c r="K86" s="138">
        <v>770</v>
      </c>
      <c r="L86" s="138" t="s">
        <v>375</v>
      </c>
    </row>
    <row r="87" spans="1:12">
      <c r="A87" s="138">
        <v>342007</v>
      </c>
      <c r="B87" s="138"/>
      <c r="C87" s="139">
        <v>15</v>
      </c>
      <c r="D87" s="139">
        <v>56.8</v>
      </c>
      <c r="E87" s="141">
        <v>10.95</v>
      </c>
      <c r="F87" s="139">
        <v>26.4</v>
      </c>
      <c r="G87" s="141">
        <v>438.7</v>
      </c>
      <c r="H87" s="138">
        <v>46</v>
      </c>
      <c r="I87" s="138">
        <v>105</v>
      </c>
      <c r="J87" s="138">
        <v>24</v>
      </c>
      <c r="K87" s="138">
        <v>790</v>
      </c>
      <c r="L87" s="138" t="s">
        <v>375</v>
      </c>
    </row>
    <row r="88" spans="1:12">
      <c r="A88" s="138">
        <v>342008</v>
      </c>
      <c r="B88" s="138"/>
      <c r="C88" s="139">
        <v>23</v>
      </c>
      <c r="D88" s="139">
        <v>76.599999999999994</v>
      </c>
      <c r="E88" s="141">
        <v>10.36</v>
      </c>
      <c r="F88" s="139">
        <v>30</v>
      </c>
      <c r="G88" s="141">
        <v>588.9</v>
      </c>
      <c r="H88" s="138">
        <v>67</v>
      </c>
      <c r="I88" s="138">
        <v>190</v>
      </c>
      <c r="J88" s="138">
        <v>6</v>
      </c>
      <c r="K88" s="138">
        <v>850</v>
      </c>
      <c r="L88" s="138" t="s">
        <v>375</v>
      </c>
    </row>
    <row r="89" spans="1:12">
      <c r="A89" s="138">
        <v>342009</v>
      </c>
      <c r="B89" s="138"/>
      <c r="C89" s="139">
        <v>18.3</v>
      </c>
      <c r="D89" s="139">
        <v>70.099999999999994</v>
      </c>
      <c r="E89" s="141">
        <v>12.09</v>
      </c>
      <c r="F89" s="139">
        <v>26.1</v>
      </c>
      <c r="G89" s="141">
        <v>627.04999999999995</v>
      </c>
      <c r="H89" s="138">
        <v>72</v>
      </c>
      <c r="I89" s="138">
        <v>200</v>
      </c>
      <c r="J89" s="138">
        <v>25</v>
      </c>
      <c r="K89" s="138">
        <v>730</v>
      </c>
      <c r="L89" s="138" t="s">
        <v>375</v>
      </c>
    </row>
    <row r="90" spans="1:12">
      <c r="A90" s="138">
        <v>342010</v>
      </c>
      <c r="B90" s="138"/>
      <c r="C90" s="139">
        <v>23.7</v>
      </c>
      <c r="D90" s="139">
        <v>74</v>
      </c>
      <c r="E90" s="141">
        <v>12.91</v>
      </c>
      <c r="F90" s="139">
        <v>32</v>
      </c>
      <c r="G90" s="141">
        <v>979.2</v>
      </c>
      <c r="H90" s="138">
        <v>80</v>
      </c>
      <c r="I90" s="138">
        <v>190</v>
      </c>
      <c r="J90" s="138">
        <v>2</v>
      </c>
      <c r="K90" s="138">
        <v>860</v>
      </c>
      <c r="L90" s="138" t="s">
        <v>375</v>
      </c>
    </row>
    <row r="91" spans="1:12">
      <c r="A91" s="138">
        <v>342011</v>
      </c>
      <c r="B91" s="138"/>
      <c r="C91" s="139">
        <v>17.100000000000001</v>
      </c>
      <c r="D91" s="139">
        <v>52.6</v>
      </c>
      <c r="E91" s="141">
        <v>11.91</v>
      </c>
      <c r="F91" s="139">
        <v>32.5</v>
      </c>
      <c r="G91" s="141">
        <v>639.70000000000005</v>
      </c>
      <c r="H91" s="138">
        <v>54</v>
      </c>
      <c r="I91" s="138">
        <v>50</v>
      </c>
      <c r="J91" s="138">
        <v>32</v>
      </c>
      <c r="K91" s="138">
        <v>940</v>
      </c>
      <c r="L91" s="138" t="s">
        <v>375</v>
      </c>
    </row>
    <row r="92" spans="1:12">
      <c r="A92" s="138">
        <v>342012</v>
      </c>
      <c r="B92" s="138"/>
      <c r="C92" s="139">
        <v>18.600000000000001</v>
      </c>
      <c r="D92" s="139">
        <v>60</v>
      </c>
      <c r="E92" s="141">
        <v>10.72</v>
      </c>
      <c r="F92" s="139">
        <v>31</v>
      </c>
      <c r="G92" s="141">
        <v>482.7</v>
      </c>
      <c r="H92" s="138">
        <v>51</v>
      </c>
      <c r="I92" s="138">
        <v>160</v>
      </c>
      <c r="J92" s="138">
        <v>23</v>
      </c>
      <c r="K92" s="138">
        <v>940</v>
      </c>
      <c r="L92" s="138" t="s">
        <v>375</v>
      </c>
    </row>
    <row r="93" spans="1:12">
      <c r="A93" s="138">
        <v>342013</v>
      </c>
      <c r="B93" s="138"/>
      <c r="C93" s="139">
        <v>21.7</v>
      </c>
      <c r="D93" s="139">
        <v>63.4</v>
      </c>
      <c r="E93" s="141">
        <v>9.4600000000000009</v>
      </c>
      <c r="F93" s="139">
        <v>34.200000000000003</v>
      </c>
      <c r="G93" s="141">
        <v>424.4</v>
      </c>
      <c r="H93" s="138">
        <v>67</v>
      </c>
      <c r="I93" s="138">
        <v>180</v>
      </c>
      <c r="J93" s="138">
        <v>20</v>
      </c>
      <c r="K93" s="138">
        <v>945</v>
      </c>
      <c r="L93" s="138" t="s">
        <v>375</v>
      </c>
    </row>
    <row r="94" spans="1:12">
      <c r="A94" s="138">
        <v>342014</v>
      </c>
      <c r="B94" s="138"/>
      <c r="C94" s="139">
        <v>20</v>
      </c>
      <c r="D94" s="139">
        <v>57.6</v>
      </c>
      <c r="E94" s="141">
        <v>8.6</v>
      </c>
      <c r="F94" s="139">
        <v>34.700000000000003</v>
      </c>
      <c r="G94" s="141">
        <v>381.6</v>
      </c>
      <c r="H94" s="138">
        <v>62</v>
      </c>
      <c r="I94" s="138">
        <v>260</v>
      </c>
      <c r="J94" s="138">
        <v>20</v>
      </c>
      <c r="K94" s="138">
        <v>945</v>
      </c>
      <c r="L94" s="138" t="s">
        <v>375</v>
      </c>
    </row>
    <row r="95" spans="1:12">
      <c r="A95" s="138">
        <v>342015</v>
      </c>
      <c r="B95" s="138" t="s">
        <v>378</v>
      </c>
      <c r="C95" s="139">
        <v>21.7</v>
      </c>
      <c r="D95" s="139">
        <v>69.400000000000006</v>
      </c>
      <c r="E95" s="141">
        <v>9.8699999999999992</v>
      </c>
      <c r="F95" s="139">
        <v>31.3</v>
      </c>
      <c r="G95" s="141">
        <v>502.5</v>
      </c>
      <c r="H95" s="138">
        <v>79</v>
      </c>
      <c r="I95" s="138">
        <v>290</v>
      </c>
      <c r="J95" s="138">
        <v>23</v>
      </c>
      <c r="K95" s="138">
        <v>930</v>
      </c>
      <c r="L95" s="138" t="s">
        <v>375</v>
      </c>
    </row>
    <row r="96" spans="1:12">
      <c r="A96" s="138">
        <v>342016</v>
      </c>
      <c r="B96" s="138"/>
      <c r="C96" s="139">
        <v>14.4</v>
      </c>
      <c r="D96" s="139">
        <v>38.4</v>
      </c>
      <c r="E96" s="141">
        <v>6.79</v>
      </c>
      <c r="F96" s="139">
        <v>37.5</v>
      </c>
      <c r="G96" s="141">
        <v>239.2</v>
      </c>
      <c r="H96" s="138">
        <v>41</v>
      </c>
      <c r="I96" s="138">
        <v>310</v>
      </c>
      <c r="J96" s="138">
        <v>21</v>
      </c>
      <c r="K96" s="138">
        <v>925</v>
      </c>
      <c r="L96" s="138" t="s">
        <v>375</v>
      </c>
    </row>
    <row r="97" spans="1:12">
      <c r="A97" s="138">
        <v>342017</v>
      </c>
      <c r="B97" s="138"/>
      <c r="C97" s="139">
        <v>12.1</v>
      </c>
      <c r="D97" s="139">
        <v>37.1</v>
      </c>
      <c r="E97" s="141">
        <v>8.19</v>
      </c>
      <c r="F97" s="139">
        <v>32.6</v>
      </c>
      <c r="G97" s="141">
        <v>227.2</v>
      </c>
      <c r="H97" s="138">
        <v>48</v>
      </c>
      <c r="I97" s="138">
        <v>315</v>
      </c>
      <c r="J97" s="138">
        <v>23</v>
      </c>
      <c r="K97" s="138">
        <v>935</v>
      </c>
      <c r="L97" s="138" t="s">
        <v>375</v>
      </c>
    </row>
    <row r="98" spans="1:12">
      <c r="A98" s="138">
        <v>342018</v>
      </c>
      <c r="B98" s="138"/>
      <c r="C98" s="139">
        <v>17.100000000000001</v>
      </c>
      <c r="D98" s="139">
        <v>58.3</v>
      </c>
      <c r="E98" s="141">
        <v>11.85</v>
      </c>
      <c r="F98" s="139">
        <v>29.3</v>
      </c>
      <c r="G98" s="141">
        <v>598.25</v>
      </c>
      <c r="H98" s="138">
        <v>66</v>
      </c>
      <c r="I98" s="138">
        <v>345</v>
      </c>
      <c r="J98" s="138">
        <v>22</v>
      </c>
      <c r="K98" s="138">
        <v>950</v>
      </c>
      <c r="L98" s="138" t="s">
        <v>375</v>
      </c>
    </row>
    <row r="99" spans="1:12">
      <c r="A99" s="138">
        <v>342019</v>
      </c>
      <c r="B99" s="138"/>
      <c r="C99" s="139">
        <v>20.3</v>
      </c>
      <c r="D99" s="139">
        <v>71.099999999999994</v>
      </c>
      <c r="E99" s="141">
        <v>10.68</v>
      </c>
      <c r="F99" s="139">
        <v>28.6</v>
      </c>
      <c r="G99" s="141">
        <v>634.04999999999995</v>
      </c>
      <c r="H99" s="138">
        <v>71</v>
      </c>
      <c r="I99" s="138">
        <v>90</v>
      </c>
      <c r="J99" s="138">
        <v>17</v>
      </c>
      <c r="K99" s="138">
        <v>840</v>
      </c>
      <c r="L99" s="138" t="s">
        <v>375</v>
      </c>
    </row>
    <row r="100" spans="1:12">
      <c r="A100" s="138">
        <v>342020</v>
      </c>
      <c r="B100" s="138"/>
      <c r="C100" s="139">
        <v>14.6</v>
      </c>
      <c r="D100" s="139">
        <v>52.3</v>
      </c>
      <c r="E100" s="141">
        <v>10.31</v>
      </c>
      <c r="F100" s="139">
        <v>27.9</v>
      </c>
      <c r="G100" s="141">
        <v>440.3</v>
      </c>
      <c r="H100" s="138">
        <v>49</v>
      </c>
      <c r="I100" s="138">
        <v>350</v>
      </c>
      <c r="J100" s="138">
        <v>21</v>
      </c>
      <c r="K100" s="138">
        <v>850</v>
      </c>
      <c r="L100" s="138" t="s">
        <v>377</v>
      </c>
    </row>
    <row r="101" spans="1:12">
      <c r="A101" s="138">
        <v>342021</v>
      </c>
      <c r="B101" s="138"/>
      <c r="C101" s="139">
        <v>18.600000000000001</v>
      </c>
      <c r="D101" s="139">
        <v>70.599999999999994</v>
      </c>
      <c r="E101" s="141">
        <v>12.64</v>
      </c>
      <c r="F101" s="139">
        <v>26.3</v>
      </c>
      <c r="G101" s="141">
        <v>804.9</v>
      </c>
      <c r="H101" s="138">
        <v>62</v>
      </c>
      <c r="I101" s="138">
        <v>60</v>
      </c>
      <c r="J101" s="138">
        <v>12</v>
      </c>
      <c r="K101" s="138">
        <v>800</v>
      </c>
      <c r="L101" s="138" t="s">
        <v>377</v>
      </c>
    </row>
    <row r="102" spans="1:12">
      <c r="A102" s="138">
        <v>342022</v>
      </c>
      <c r="B102" s="138"/>
      <c r="C102" s="139">
        <v>14.6</v>
      </c>
      <c r="D102" s="139">
        <v>52.8</v>
      </c>
      <c r="E102" s="141">
        <v>9.48</v>
      </c>
      <c r="F102" s="139">
        <v>27.7</v>
      </c>
      <c r="G102" s="141">
        <v>391.9</v>
      </c>
      <c r="H102" s="138">
        <v>53</v>
      </c>
      <c r="I102" s="138">
        <v>20</v>
      </c>
      <c r="J102" s="138">
        <v>26</v>
      </c>
      <c r="K102" s="138">
        <v>870</v>
      </c>
      <c r="L102" s="138" t="s">
        <v>377</v>
      </c>
    </row>
    <row r="103" spans="1:12">
      <c r="A103" s="138">
        <v>342023</v>
      </c>
      <c r="B103" s="138"/>
      <c r="C103" s="139">
        <v>22.6</v>
      </c>
      <c r="D103" s="139">
        <v>94.6</v>
      </c>
      <c r="E103" s="141">
        <v>13.37</v>
      </c>
      <c r="F103" s="139">
        <v>23.9</v>
      </c>
      <c r="G103" s="141">
        <v>904.65</v>
      </c>
      <c r="H103" s="138">
        <v>75</v>
      </c>
      <c r="I103" s="138">
        <v>90</v>
      </c>
      <c r="J103" s="138">
        <v>25</v>
      </c>
      <c r="K103" s="138">
        <v>870</v>
      </c>
      <c r="L103" s="138" t="s">
        <v>377</v>
      </c>
    </row>
    <row r="104" spans="1:12">
      <c r="A104" s="138">
        <v>342024</v>
      </c>
      <c r="B104" s="138"/>
      <c r="C104" s="139">
        <v>22.5</v>
      </c>
      <c r="D104" s="139">
        <v>84.8</v>
      </c>
      <c r="E104" s="141">
        <v>13.4</v>
      </c>
      <c r="F104" s="139">
        <v>26.5</v>
      </c>
      <c r="G104" s="141">
        <v>769.8</v>
      </c>
      <c r="H104" s="138">
        <v>72</v>
      </c>
      <c r="I104" s="138">
        <v>60</v>
      </c>
      <c r="J104" s="138">
        <v>27</v>
      </c>
      <c r="K104" s="138">
        <v>860</v>
      </c>
      <c r="L104" s="138" t="s">
        <v>377</v>
      </c>
    </row>
    <row r="105" spans="1:12">
      <c r="A105" s="138">
        <v>342025</v>
      </c>
      <c r="B105" s="138"/>
      <c r="C105" s="139">
        <v>23.3</v>
      </c>
      <c r="D105" s="139">
        <v>83.3</v>
      </c>
      <c r="E105" s="141">
        <v>13.31</v>
      </c>
      <c r="F105" s="139">
        <v>28</v>
      </c>
      <c r="G105" s="141">
        <v>773.4</v>
      </c>
      <c r="H105" s="138">
        <v>77</v>
      </c>
      <c r="I105" s="138">
        <v>75</v>
      </c>
      <c r="J105" s="138">
        <v>30</v>
      </c>
      <c r="K105" s="138">
        <v>700</v>
      </c>
      <c r="L105" s="138" t="s">
        <v>377</v>
      </c>
    </row>
    <row r="106" spans="1:12">
      <c r="A106" s="138">
        <v>342026</v>
      </c>
      <c r="B106" s="138"/>
      <c r="C106" s="139">
        <v>19.3</v>
      </c>
      <c r="D106" s="139">
        <v>75.599999999999994</v>
      </c>
      <c r="E106" s="141">
        <v>13.12</v>
      </c>
      <c r="F106" s="139">
        <v>25.5</v>
      </c>
      <c r="G106" s="141">
        <v>663</v>
      </c>
      <c r="H106" s="138">
        <v>67</v>
      </c>
      <c r="I106" s="138">
        <v>315</v>
      </c>
      <c r="J106" s="138">
        <v>15</v>
      </c>
      <c r="K106" s="138">
        <v>670</v>
      </c>
      <c r="L106" s="138" t="s">
        <v>377</v>
      </c>
    </row>
    <row r="107" spans="1:12">
      <c r="A107" s="138">
        <v>342027</v>
      </c>
      <c r="B107" s="138"/>
      <c r="C107" s="139">
        <v>17.399999999999999</v>
      </c>
      <c r="D107" s="139">
        <v>59.2</v>
      </c>
      <c r="E107" s="141">
        <v>8.48</v>
      </c>
      <c r="F107" s="139">
        <v>29.4</v>
      </c>
      <c r="G107" s="141">
        <v>424.5</v>
      </c>
      <c r="H107" s="138">
        <v>54</v>
      </c>
      <c r="I107" s="138">
        <v>330</v>
      </c>
      <c r="J107" s="138">
        <v>20</v>
      </c>
      <c r="K107" s="138">
        <v>640</v>
      </c>
      <c r="L107" s="138" t="s">
        <v>377</v>
      </c>
    </row>
    <row r="108" spans="1:12">
      <c r="A108" s="138">
        <v>342028</v>
      </c>
      <c r="B108" s="138"/>
      <c r="C108" s="139">
        <v>14.9</v>
      </c>
      <c r="D108" s="139">
        <v>46.9</v>
      </c>
      <c r="E108" s="141">
        <v>8.23</v>
      </c>
      <c r="F108" s="139">
        <v>31.8</v>
      </c>
      <c r="G108" s="141">
        <v>348.15</v>
      </c>
      <c r="H108" s="138">
        <v>50</v>
      </c>
      <c r="I108" s="138">
        <v>330</v>
      </c>
      <c r="J108" s="138">
        <v>21</v>
      </c>
      <c r="K108" s="138">
        <v>630</v>
      </c>
      <c r="L108" s="138" t="s">
        <v>377</v>
      </c>
    </row>
    <row r="109" spans="1:12">
      <c r="A109" s="138">
        <v>342029</v>
      </c>
      <c r="B109" s="138" t="s">
        <v>384</v>
      </c>
      <c r="C109" s="139">
        <v>10.8</v>
      </c>
      <c r="D109" s="139">
        <v>37.5</v>
      </c>
      <c r="E109" s="141">
        <v>6.12</v>
      </c>
      <c r="F109" s="139">
        <v>28.8</v>
      </c>
      <c r="G109" s="141">
        <v>128.75</v>
      </c>
      <c r="H109" s="138">
        <v>40</v>
      </c>
      <c r="I109" s="138">
        <v>150</v>
      </c>
      <c r="J109" s="138">
        <v>10</v>
      </c>
      <c r="K109" s="138">
        <v>1220</v>
      </c>
      <c r="L109" s="138" t="s">
        <v>377</v>
      </c>
    </row>
    <row r="110" spans="1:12">
      <c r="C110" s="135"/>
      <c r="D110" s="135"/>
      <c r="E110" s="136"/>
      <c r="F110" s="135"/>
      <c r="G110" s="136"/>
    </row>
    <row r="111" spans="1:12">
      <c r="A111" s="134" t="s">
        <v>385</v>
      </c>
      <c r="C111" s="135"/>
      <c r="D111" s="135"/>
      <c r="E111" s="136"/>
      <c r="F111" s="135"/>
      <c r="G111" s="136"/>
    </row>
    <row r="112" spans="1:12">
      <c r="F112" s="135"/>
    </row>
    <row r="113" spans="1:12">
      <c r="A113" s="133" t="s">
        <v>386</v>
      </c>
      <c r="B113" s="142"/>
      <c r="C113" s="142"/>
      <c r="D113" s="142"/>
      <c r="E113" s="142"/>
      <c r="F113" s="143"/>
      <c r="G113" s="142"/>
      <c r="H113" s="142"/>
      <c r="I113" s="142"/>
      <c r="J113" s="142"/>
      <c r="K113" s="142"/>
      <c r="L113" s="142"/>
    </row>
    <row r="114" spans="1:12">
      <c r="A114" s="142" t="s">
        <v>363</v>
      </c>
      <c r="B114" s="142" t="s">
        <v>364</v>
      </c>
      <c r="C114" s="142" t="s">
        <v>365</v>
      </c>
      <c r="D114" s="142" t="s">
        <v>366</v>
      </c>
      <c r="E114" s="142" t="s">
        <v>367</v>
      </c>
      <c r="F114" s="143" t="s">
        <v>368</v>
      </c>
      <c r="G114" s="134" t="s">
        <v>369</v>
      </c>
      <c r="H114" s="142" t="s">
        <v>370</v>
      </c>
      <c r="I114" s="142" t="s">
        <v>371</v>
      </c>
      <c r="J114" s="142" t="s">
        <v>372</v>
      </c>
      <c r="K114" s="142" t="s">
        <v>373</v>
      </c>
      <c r="L114" s="142" t="s">
        <v>374</v>
      </c>
    </row>
    <row r="115" spans="1:12">
      <c r="A115" s="142">
        <v>414001</v>
      </c>
      <c r="B115" s="142"/>
      <c r="C115" s="143">
        <v>16.899999999999999</v>
      </c>
      <c r="D115" s="143">
        <v>47.2</v>
      </c>
      <c r="E115" s="144">
        <v>8.1199999999999992</v>
      </c>
      <c r="F115" s="143">
        <v>35.799999999999997</v>
      </c>
      <c r="G115" s="144">
        <v>295.39999999999998</v>
      </c>
      <c r="H115" s="142">
        <v>45</v>
      </c>
      <c r="I115" s="142">
        <v>270</v>
      </c>
      <c r="J115" s="142">
        <v>2</v>
      </c>
      <c r="K115" s="142">
        <v>960</v>
      </c>
      <c r="L115" s="142" t="s">
        <v>375</v>
      </c>
    </row>
    <row r="116" spans="1:12">
      <c r="A116" s="142">
        <v>414002</v>
      </c>
      <c r="B116" s="142"/>
      <c r="C116" s="143">
        <v>13.7</v>
      </c>
      <c r="D116" s="143">
        <v>37.4</v>
      </c>
      <c r="E116" s="144">
        <v>7.73</v>
      </c>
      <c r="F116" s="143">
        <v>36.6</v>
      </c>
      <c r="G116" s="137">
        <v>0</v>
      </c>
      <c r="H116" s="142">
        <v>40</v>
      </c>
      <c r="I116" s="142">
        <v>270</v>
      </c>
      <c r="J116" s="142">
        <v>2</v>
      </c>
      <c r="K116" s="142">
        <v>965</v>
      </c>
      <c r="L116" s="142" t="s">
        <v>375</v>
      </c>
    </row>
    <row r="117" spans="1:12">
      <c r="A117" s="142">
        <v>414003</v>
      </c>
      <c r="B117" s="142"/>
      <c r="C117" s="143">
        <v>11.4</v>
      </c>
      <c r="D117" s="143">
        <v>26.7</v>
      </c>
      <c r="E117" s="144">
        <v>6.46</v>
      </c>
      <c r="F117" s="143">
        <v>42.7</v>
      </c>
      <c r="G117" s="144">
        <v>170.4</v>
      </c>
      <c r="H117" s="142">
        <v>36</v>
      </c>
      <c r="I117" s="142">
        <v>270</v>
      </c>
      <c r="J117" s="142">
        <v>2</v>
      </c>
      <c r="K117" s="142">
        <v>965</v>
      </c>
      <c r="L117" s="142" t="s">
        <v>375</v>
      </c>
    </row>
    <row r="118" spans="1:12">
      <c r="A118" s="142">
        <v>414004</v>
      </c>
      <c r="B118" s="142"/>
      <c r="C118" s="143">
        <v>16</v>
      </c>
      <c r="D118" s="143">
        <v>34.799999999999997</v>
      </c>
      <c r="E118" s="144">
        <v>7.45</v>
      </c>
      <c r="F118" s="143">
        <v>46</v>
      </c>
      <c r="G118" s="144">
        <v>230.9</v>
      </c>
      <c r="H118" s="142">
        <v>48</v>
      </c>
      <c r="I118" s="142">
        <v>270</v>
      </c>
      <c r="J118" s="142">
        <v>2</v>
      </c>
      <c r="K118" s="142">
        <v>980</v>
      </c>
      <c r="L118" s="142" t="s">
        <v>375</v>
      </c>
    </row>
    <row r="119" spans="1:12">
      <c r="A119" s="142">
        <v>414005</v>
      </c>
      <c r="B119" s="142"/>
      <c r="C119" s="143">
        <v>14.1</v>
      </c>
      <c r="D119" s="143">
        <v>36.700000000000003</v>
      </c>
      <c r="E119" s="144">
        <v>7.85</v>
      </c>
      <c r="F119" s="143">
        <v>38.4</v>
      </c>
      <c r="G119" s="144">
        <v>223.4</v>
      </c>
      <c r="H119" s="142">
        <v>37</v>
      </c>
      <c r="I119" s="142">
        <v>270</v>
      </c>
      <c r="J119" s="142">
        <v>2</v>
      </c>
      <c r="K119" s="142">
        <v>980</v>
      </c>
      <c r="L119" s="142" t="s">
        <v>375</v>
      </c>
    </row>
    <row r="120" spans="1:12">
      <c r="A120" s="142">
        <v>414006</v>
      </c>
      <c r="B120" s="142"/>
      <c r="C120" s="143">
        <v>16</v>
      </c>
      <c r="D120" s="143">
        <v>54.3</v>
      </c>
      <c r="E120" s="144">
        <v>8.5299999999999994</v>
      </c>
      <c r="F120" s="143">
        <v>29.5</v>
      </c>
      <c r="G120" s="144">
        <v>278.2</v>
      </c>
      <c r="H120" s="142">
        <v>50</v>
      </c>
      <c r="I120" s="142">
        <v>320</v>
      </c>
      <c r="J120" s="142">
        <v>4</v>
      </c>
      <c r="K120" s="142">
        <v>990</v>
      </c>
      <c r="L120" s="142" t="s">
        <v>375</v>
      </c>
    </row>
    <row r="121" spans="1:12">
      <c r="A121" s="142">
        <v>414007</v>
      </c>
      <c r="B121" s="142"/>
      <c r="C121" s="143">
        <v>15.4</v>
      </c>
      <c r="D121" s="143">
        <v>41.8</v>
      </c>
      <c r="E121" s="144">
        <v>6.96</v>
      </c>
      <c r="F121" s="143">
        <v>36.799999999999997</v>
      </c>
      <c r="G121" s="144">
        <v>257.3</v>
      </c>
      <c r="H121" s="142">
        <v>51</v>
      </c>
      <c r="I121" s="142">
        <v>320</v>
      </c>
      <c r="J121" s="142">
        <v>4</v>
      </c>
      <c r="K121" s="142">
        <v>985</v>
      </c>
      <c r="L121" s="142" t="s">
        <v>375</v>
      </c>
    </row>
    <row r="122" spans="1:12">
      <c r="A122" s="142">
        <v>414008</v>
      </c>
      <c r="B122" s="142"/>
      <c r="C122" s="143">
        <v>16.3</v>
      </c>
      <c r="D122" s="143">
        <v>46.6</v>
      </c>
      <c r="E122" s="144">
        <v>9.06</v>
      </c>
      <c r="F122" s="143">
        <v>35</v>
      </c>
      <c r="G122" s="144">
        <v>337.9</v>
      </c>
      <c r="H122" s="142">
        <v>48</v>
      </c>
      <c r="I122" s="142">
        <v>320</v>
      </c>
      <c r="J122" s="142">
        <v>4</v>
      </c>
      <c r="K122" s="142">
        <v>975</v>
      </c>
      <c r="L122" s="142" t="s">
        <v>375</v>
      </c>
    </row>
    <row r="123" spans="1:12">
      <c r="A123" s="142">
        <v>414009</v>
      </c>
      <c r="B123" s="142"/>
      <c r="C123" s="143">
        <v>15.5</v>
      </c>
      <c r="D123" s="143">
        <v>44.2</v>
      </c>
      <c r="E123" s="144">
        <v>9</v>
      </c>
      <c r="F123" s="143">
        <v>35.1</v>
      </c>
      <c r="G123" s="137">
        <v>0</v>
      </c>
      <c r="H123" s="142">
        <v>45</v>
      </c>
      <c r="I123" s="142">
        <v>320</v>
      </c>
      <c r="J123" s="142">
        <v>4</v>
      </c>
      <c r="K123" s="142">
        <v>985</v>
      </c>
      <c r="L123" s="142" t="s">
        <v>375</v>
      </c>
    </row>
    <row r="124" spans="1:12">
      <c r="A124" s="142">
        <v>414010</v>
      </c>
      <c r="B124" s="142"/>
      <c r="C124" s="143">
        <v>13.7</v>
      </c>
      <c r="D124" s="143">
        <v>38.1</v>
      </c>
      <c r="E124" s="144">
        <v>6.97</v>
      </c>
      <c r="F124" s="143">
        <v>36</v>
      </c>
      <c r="G124" s="144">
        <v>201.6</v>
      </c>
      <c r="H124" s="142">
        <v>50</v>
      </c>
      <c r="I124" s="142">
        <v>320</v>
      </c>
      <c r="J124" s="142">
        <v>4</v>
      </c>
      <c r="K124" s="142">
        <v>980</v>
      </c>
      <c r="L124" s="142" t="s">
        <v>375</v>
      </c>
    </row>
    <row r="125" spans="1:12">
      <c r="A125" s="142">
        <v>414011</v>
      </c>
      <c r="B125" s="142"/>
      <c r="C125" s="143">
        <v>18.899999999999999</v>
      </c>
      <c r="D125" s="143">
        <v>48.7</v>
      </c>
      <c r="E125" s="144">
        <v>8.7799999999999994</v>
      </c>
      <c r="F125" s="143">
        <v>38.799999999999997</v>
      </c>
      <c r="G125" s="144">
        <v>288.7</v>
      </c>
      <c r="H125" s="142">
        <v>53</v>
      </c>
      <c r="I125" s="142">
        <v>320</v>
      </c>
      <c r="J125" s="142">
        <v>4</v>
      </c>
      <c r="K125" s="142">
        <v>985</v>
      </c>
      <c r="L125" s="142" t="s">
        <v>375</v>
      </c>
    </row>
    <row r="126" spans="1:12">
      <c r="A126" s="142">
        <v>414012</v>
      </c>
      <c r="B126" s="142"/>
      <c r="C126" s="143">
        <v>17.2</v>
      </c>
      <c r="D126" s="143">
        <v>44.8</v>
      </c>
      <c r="E126" s="144">
        <v>6.7</v>
      </c>
      <c r="F126" s="143">
        <v>38.4</v>
      </c>
      <c r="G126" s="144">
        <v>243.3</v>
      </c>
      <c r="H126" s="142">
        <v>51</v>
      </c>
      <c r="I126" s="142">
        <v>320</v>
      </c>
      <c r="J126" s="142">
        <v>4</v>
      </c>
      <c r="K126" s="142">
        <v>975</v>
      </c>
      <c r="L126" s="142" t="s">
        <v>375</v>
      </c>
    </row>
    <row r="127" spans="1:12">
      <c r="A127" s="142">
        <v>414013</v>
      </c>
      <c r="B127" s="142"/>
      <c r="C127" s="143">
        <v>13.6</v>
      </c>
      <c r="D127" s="143">
        <v>35</v>
      </c>
      <c r="E127" s="144">
        <v>6.02</v>
      </c>
      <c r="F127" s="143">
        <v>38.9</v>
      </c>
      <c r="G127" s="144">
        <v>162.6</v>
      </c>
      <c r="H127" s="142">
        <v>55</v>
      </c>
      <c r="I127" s="142">
        <v>320</v>
      </c>
      <c r="J127" s="142">
        <v>4</v>
      </c>
      <c r="K127" s="142">
        <v>970</v>
      </c>
      <c r="L127" s="142" t="s">
        <v>375</v>
      </c>
    </row>
    <row r="128" spans="1:12">
      <c r="A128" s="142">
        <v>414014</v>
      </c>
      <c r="B128" s="142"/>
      <c r="C128" s="143">
        <v>17.899999999999999</v>
      </c>
      <c r="D128" s="143">
        <v>42.8</v>
      </c>
      <c r="E128" s="144">
        <v>7.91</v>
      </c>
      <c r="F128" s="143">
        <v>41.8</v>
      </c>
      <c r="G128" s="144">
        <v>305.39999999999998</v>
      </c>
      <c r="H128" s="142">
        <v>49</v>
      </c>
      <c r="I128" s="142">
        <v>320</v>
      </c>
      <c r="J128" s="142">
        <v>4</v>
      </c>
      <c r="K128" s="142">
        <v>970</v>
      </c>
      <c r="L128" s="142" t="s">
        <v>375</v>
      </c>
    </row>
    <row r="129" spans="1:12">
      <c r="A129" s="142">
        <v>414015</v>
      </c>
      <c r="B129" s="142"/>
      <c r="C129" s="143">
        <v>12.2</v>
      </c>
      <c r="D129" s="143">
        <v>36.1</v>
      </c>
      <c r="E129" s="144">
        <v>6.62</v>
      </c>
      <c r="F129" s="143">
        <v>33.799999999999997</v>
      </c>
      <c r="G129" s="144">
        <v>187.1</v>
      </c>
      <c r="H129" s="142">
        <v>45</v>
      </c>
      <c r="I129" s="142">
        <v>320</v>
      </c>
      <c r="J129" s="142">
        <v>4</v>
      </c>
      <c r="K129" s="142">
        <v>990</v>
      </c>
      <c r="L129" s="142" t="s">
        <v>375</v>
      </c>
    </row>
    <row r="130" spans="1:12">
      <c r="A130" s="142">
        <v>414016</v>
      </c>
      <c r="B130" s="142"/>
      <c r="C130" s="143">
        <v>13.4</v>
      </c>
      <c r="D130" s="143">
        <v>33.6</v>
      </c>
      <c r="E130" s="144">
        <v>7.94</v>
      </c>
      <c r="F130" s="143">
        <v>39.9</v>
      </c>
      <c r="G130" s="144">
        <v>285</v>
      </c>
      <c r="H130" s="142">
        <v>38</v>
      </c>
      <c r="I130" s="142">
        <v>270</v>
      </c>
      <c r="J130" s="142">
        <v>2</v>
      </c>
      <c r="K130" s="142">
        <v>965</v>
      </c>
      <c r="L130" s="142" t="s">
        <v>375</v>
      </c>
    </row>
    <row r="131" spans="1:12">
      <c r="A131" s="142">
        <v>414017</v>
      </c>
      <c r="B131" s="142"/>
      <c r="C131" s="143">
        <v>12.3</v>
      </c>
      <c r="D131" s="143">
        <v>31.2</v>
      </c>
      <c r="E131" s="144">
        <v>6.62</v>
      </c>
      <c r="F131" s="143">
        <v>39.4</v>
      </c>
      <c r="G131" s="144">
        <v>228.9</v>
      </c>
      <c r="H131" s="142">
        <v>37</v>
      </c>
      <c r="I131" s="142">
        <v>270</v>
      </c>
      <c r="J131" s="142">
        <v>2</v>
      </c>
      <c r="K131" s="142">
        <v>980</v>
      </c>
      <c r="L131" s="142" t="s">
        <v>375</v>
      </c>
    </row>
    <row r="132" spans="1:12">
      <c r="A132" s="142">
        <v>414018</v>
      </c>
      <c r="B132" s="142"/>
      <c r="C132" s="143">
        <v>12.8</v>
      </c>
      <c r="D132" s="143">
        <v>35.4</v>
      </c>
      <c r="E132" s="144">
        <v>6.82</v>
      </c>
      <c r="F132" s="143">
        <v>36.200000000000003</v>
      </c>
      <c r="G132" s="144">
        <v>248.3</v>
      </c>
      <c r="H132" s="142">
        <v>47</v>
      </c>
      <c r="I132" s="142">
        <v>270</v>
      </c>
      <c r="J132" s="142">
        <v>2</v>
      </c>
      <c r="K132" s="142">
        <v>965</v>
      </c>
      <c r="L132" s="142" t="s">
        <v>375</v>
      </c>
    </row>
    <row r="133" spans="1:12">
      <c r="A133" s="142"/>
      <c r="B133" s="142"/>
      <c r="C133" s="143"/>
      <c r="D133" s="143"/>
      <c r="E133" s="144"/>
      <c r="F133" s="144"/>
      <c r="G133" s="144"/>
      <c r="H133" s="142"/>
      <c r="I133" s="142"/>
      <c r="J133" s="142"/>
      <c r="K133" s="142"/>
      <c r="L133" s="142"/>
    </row>
    <row r="134" spans="1:12">
      <c r="A134" s="133" t="s">
        <v>387</v>
      </c>
      <c r="B134" s="142"/>
      <c r="C134" s="142"/>
      <c r="D134" s="142"/>
      <c r="E134" s="142"/>
      <c r="F134" s="143"/>
      <c r="G134" s="142"/>
      <c r="H134" s="142"/>
      <c r="I134" s="142"/>
      <c r="J134" s="142"/>
      <c r="K134" s="142"/>
      <c r="L134" s="142"/>
    </row>
    <row r="135" spans="1:12">
      <c r="A135" s="142" t="s">
        <v>363</v>
      </c>
      <c r="B135" s="142" t="s">
        <v>364</v>
      </c>
      <c r="C135" s="142" t="s">
        <v>365</v>
      </c>
      <c r="D135" s="142" t="s">
        <v>366</v>
      </c>
      <c r="E135" s="142" t="s">
        <v>367</v>
      </c>
      <c r="F135" s="143" t="s">
        <v>368</v>
      </c>
      <c r="G135" s="134" t="s">
        <v>369</v>
      </c>
      <c r="H135" s="142" t="s">
        <v>370</v>
      </c>
      <c r="I135" s="142" t="s">
        <v>371</v>
      </c>
      <c r="J135" s="142" t="s">
        <v>372</v>
      </c>
      <c r="K135" s="142" t="s">
        <v>373</v>
      </c>
      <c r="L135" s="142" t="s">
        <v>374</v>
      </c>
    </row>
    <row r="136" spans="1:12">
      <c r="A136" s="138">
        <v>427001</v>
      </c>
      <c r="B136" s="138" t="s">
        <v>378</v>
      </c>
      <c r="C136" s="139">
        <v>25</v>
      </c>
      <c r="D136" s="139">
        <v>90.8</v>
      </c>
      <c r="E136" s="141">
        <v>14.11</v>
      </c>
      <c r="F136" s="139">
        <v>27.5</v>
      </c>
      <c r="G136" s="141">
        <v>738.7</v>
      </c>
      <c r="H136" s="138">
        <v>87</v>
      </c>
      <c r="I136" s="138">
        <v>210</v>
      </c>
      <c r="J136" s="138">
        <v>4</v>
      </c>
      <c r="K136" s="138">
        <v>780</v>
      </c>
      <c r="L136" s="138" t="s">
        <v>375</v>
      </c>
    </row>
    <row r="137" spans="1:12">
      <c r="A137" s="138">
        <v>427002</v>
      </c>
      <c r="B137" s="138" t="s">
        <v>378</v>
      </c>
      <c r="C137" s="139">
        <v>30.2</v>
      </c>
      <c r="D137" s="139">
        <v>82.7</v>
      </c>
      <c r="E137" s="141">
        <v>12.94</v>
      </c>
      <c r="F137" s="139">
        <v>36.5</v>
      </c>
      <c r="G137" s="141">
        <v>1432.3</v>
      </c>
      <c r="H137" s="138">
        <v>94</v>
      </c>
      <c r="I137" s="138">
        <v>210</v>
      </c>
      <c r="J137" s="138">
        <v>4</v>
      </c>
      <c r="K137" s="138">
        <v>780</v>
      </c>
      <c r="L137" s="138" t="s">
        <v>375</v>
      </c>
    </row>
    <row r="138" spans="1:12">
      <c r="A138" s="138">
        <v>427003</v>
      </c>
      <c r="B138" s="138"/>
      <c r="C138" s="139">
        <v>28.5</v>
      </c>
      <c r="D138" s="139">
        <v>84.3</v>
      </c>
      <c r="E138" s="141">
        <v>13.02</v>
      </c>
      <c r="F138" s="139">
        <v>33.799999999999997</v>
      </c>
      <c r="G138" s="141">
        <v>999.9</v>
      </c>
      <c r="H138" s="138">
        <v>97</v>
      </c>
      <c r="I138" s="138">
        <v>210</v>
      </c>
      <c r="J138" s="138">
        <v>4</v>
      </c>
      <c r="K138" s="138">
        <v>780</v>
      </c>
      <c r="L138" s="138" t="s">
        <v>375</v>
      </c>
    </row>
    <row r="139" spans="1:12">
      <c r="A139" s="138">
        <v>427004</v>
      </c>
      <c r="B139" s="138"/>
      <c r="C139" s="139">
        <v>14.1</v>
      </c>
      <c r="D139" s="139">
        <v>29.2</v>
      </c>
      <c r="E139" s="141">
        <v>5.68</v>
      </c>
      <c r="F139" s="139">
        <v>48.3</v>
      </c>
      <c r="G139" s="145">
        <v>0</v>
      </c>
      <c r="H139" s="138">
        <v>44</v>
      </c>
      <c r="I139" s="138">
        <v>280</v>
      </c>
      <c r="J139" s="138">
        <v>12</v>
      </c>
      <c r="K139" s="138">
        <v>770</v>
      </c>
      <c r="L139" s="138" t="s">
        <v>381</v>
      </c>
    </row>
    <row r="140" spans="1:12">
      <c r="A140" s="138">
        <v>427005</v>
      </c>
      <c r="B140" s="138"/>
      <c r="C140" s="139">
        <v>15.9</v>
      </c>
      <c r="D140" s="139">
        <v>31.7</v>
      </c>
      <c r="E140" s="141">
        <v>6.02</v>
      </c>
      <c r="F140" s="139">
        <v>50.2</v>
      </c>
      <c r="G140" s="145">
        <v>0</v>
      </c>
      <c r="H140" s="138">
        <v>47</v>
      </c>
      <c r="I140" s="138">
        <v>280</v>
      </c>
      <c r="J140" s="138">
        <v>12</v>
      </c>
      <c r="K140" s="138">
        <v>770</v>
      </c>
      <c r="L140" s="138" t="s">
        <v>381</v>
      </c>
    </row>
    <row r="141" spans="1:12">
      <c r="A141" s="138">
        <v>427006</v>
      </c>
      <c r="B141" s="138"/>
      <c r="C141" s="139">
        <v>23</v>
      </c>
      <c r="D141" s="139">
        <v>90.2</v>
      </c>
      <c r="E141" s="141">
        <v>13</v>
      </c>
      <c r="F141" s="139">
        <v>25.4</v>
      </c>
      <c r="G141" s="141">
        <v>777.3</v>
      </c>
      <c r="H141" s="138">
        <v>77</v>
      </c>
      <c r="I141" s="138">
        <v>280</v>
      </c>
      <c r="J141" s="138">
        <v>12</v>
      </c>
      <c r="K141" s="138">
        <v>770</v>
      </c>
      <c r="L141" s="138" t="s">
        <v>381</v>
      </c>
    </row>
    <row r="142" spans="1:12">
      <c r="A142" s="138">
        <v>427007</v>
      </c>
      <c r="B142" s="138"/>
      <c r="C142" s="139">
        <v>25.5</v>
      </c>
      <c r="D142" s="139">
        <v>103.2</v>
      </c>
      <c r="E142" s="141">
        <v>14.22</v>
      </c>
      <c r="F142" s="139">
        <v>24.7</v>
      </c>
      <c r="G142" s="141">
        <v>1082.2</v>
      </c>
      <c r="H142" s="138">
        <v>80</v>
      </c>
      <c r="I142" s="138">
        <v>280</v>
      </c>
      <c r="J142" s="138">
        <v>12</v>
      </c>
      <c r="K142" s="138">
        <v>770</v>
      </c>
      <c r="L142" s="138" t="s">
        <v>381</v>
      </c>
    </row>
    <row r="143" spans="1:12">
      <c r="A143" s="138">
        <v>427008</v>
      </c>
      <c r="B143" s="138"/>
      <c r="C143" s="139">
        <v>27.5</v>
      </c>
      <c r="D143" s="139">
        <v>78.3</v>
      </c>
      <c r="E143" s="141">
        <v>13.1</v>
      </c>
      <c r="F143" s="139">
        <v>35.1</v>
      </c>
      <c r="G143" s="145">
        <v>0</v>
      </c>
      <c r="H143" s="138">
        <v>95</v>
      </c>
      <c r="I143" s="138">
        <v>280</v>
      </c>
      <c r="J143" s="138">
        <v>12</v>
      </c>
      <c r="K143" s="138">
        <v>770</v>
      </c>
      <c r="L143" s="138" t="s">
        <v>381</v>
      </c>
    </row>
    <row r="144" spans="1:12">
      <c r="A144" s="138">
        <v>427009</v>
      </c>
      <c r="B144" s="138"/>
      <c r="C144" s="139">
        <v>25.1</v>
      </c>
      <c r="D144" s="139">
        <v>77.3</v>
      </c>
      <c r="E144" s="141">
        <v>11.3</v>
      </c>
      <c r="F144" s="139">
        <v>32.5</v>
      </c>
      <c r="G144" s="141">
        <v>748.7</v>
      </c>
      <c r="H144" s="138">
        <v>80</v>
      </c>
      <c r="I144" s="138">
        <v>235</v>
      </c>
      <c r="J144" s="138">
        <v>10</v>
      </c>
      <c r="K144" s="138">
        <v>760</v>
      </c>
      <c r="L144" s="138" t="s">
        <v>375</v>
      </c>
    </row>
    <row r="145" spans="1:12">
      <c r="A145" s="138">
        <v>427010</v>
      </c>
      <c r="B145" s="138"/>
      <c r="C145" s="139">
        <v>19.7</v>
      </c>
      <c r="D145" s="139">
        <v>40.700000000000003</v>
      </c>
      <c r="E145" s="141">
        <v>6.7</v>
      </c>
      <c r="F145" s="139">
        <v>48.4</v>
      </c>
      <c r="G145" s="141">
        <v>266.39999999999998</v>
      </c>
      <c r="H145" s="138">
        <v>52</v>
      </c>
      <c r="I145" s="138">
        <v>235</v>
      </c>
      <c r="J145" s="138">
        <v>10</v>
      </c>
      <c r="K145" s="138">
        <v>760</v>
      </c>
      <c r="L145" s="138" t="s">
        <v>375</v>
      </c>
    </row>
    <row r="146" spans="1:12">
      <c r="A146" s="138">
        <v>427011</v>
      </c>
      <c r="B146" s="138"/>
      <c r="C146" s="139">
        <v>18</v>
      </c>
      <c r="D146" s="139">
        <v>40.1</v>
      </c>
      <c r="E146" s="141">
        <v>6.7</v>
      </c>
      <c r="F146" s="139">
        <v>44.9</v>
      </c>
      <c r="G146" s="145">
        <v>0</v>
      </c>
      <c r="H146" s="138">
        <v>47</v>
      </c>
      <c r="I146" s="138">
        <v>235</v>
      </c>
      <c r="J146" s="138">
        <v>10</v>
      </c>
      <c r="K146" s="138">
        <v>760</v>
      </c>
      <c r="L146" s="138" t="s">
        <v>375</v>
      </c>
    </row>
    <row r="147" spans="1:12">
      <c r="A147" s="138">
        <v>427012</v>
      </c>
      <c r="B147" s="138"/>
      <c r="C147" s="139">
        <v>22.8</v>
      </c>
      <c r="D147" s="139">
        <v>59.3</v>
      </c>
      <c r="E147" s="141">
        <v>9.1</v>
      </c>
      <c r="F147" s="139">
        <v>38.4</v>
      </c>
      <c r="G147" s="145">
        <v>0</v>
      </c>
      <c r="H147" s="138">
        <v>57</v>
      </c>
      <c r="I147" s="138">
        <v>235</v>
      </c>
      <c r="J147" s="138">
        <v>10</v>
      </c>
      <c r="K147" s="138">
        <v>760</v>
      </c>
      <c r="L147" s="138" t="s">
        <v>375</v>
      </c>
    </row>
    <row r="148" spans="1:12">
      <c r="A148" s="138">
        <v>427013</v>
      </c>
      <c r="B148" s="138" t="s">
        <v>379</v>
      </c>
      <c r="C148" s="139">
        <v>5.4</v>
      </c>
      <c r="D148" s="139">
        <v>8.9</v>
      </c>
      <c r="E148" s="141">
        <v>2.5</v>
      </c>
      <c r="F148" s="139">
        <v>60.7</v>
      </c>
      <c r="G148" s="145">
        <v>0</v>
      </c>
      <c r="H148" s="138">
        <v>23</v>
      </c>
      <c r="I148" s="138">
        <v>235</v>
      </c>
      <c r="J148" s="138">
        <v>10</v>
      </c>
      <c r="K148" s="138">
        <v>760</v>
      </c>
      <c r="L148" s="138" t="s">
        <v>375</v>
      </c>
    </row>
    <row r="149" spans="1:12">
      <c r="A149" s="138">
        <v>427014</v>
      </c>
      <c r="B149" s="138" t="s">
        <v>379</v>
      </c>
      <c r="C149" s="139">
        <v>6.5</v>
      </c>
      <c r="D149" s="139">
        <v>11.2</v>
      </c>
      <c r="E149" s="141">
        <v>2.9</v>
      </c>
      <c r="F149" s="139">
        <v>58</v>
      </c>
      <c r="G149" s="145">
        <v>0</v>
      </c>
      <c r="H149" s="138">
        <v>26</v>
      </c>
      <c r="I149" s="138">
        <v>235</v>
      </c>
      <c r="J149" s="138">
        <v>10</v>
      </c>
      <c r="K149" s="138">
        <v>760</v>
      </c>
      <c r="L149" s="138" t="s">
        <v>375</v>
      </c>
    </row>
    <row r="150" spans="1:12">
      <c r="A150" s="138">
        <v>427015</v>
      </c>
      <c r="B150" s="138" t="s">
        <v>379</v>
      </c>
      <c r="C150" s="139">
        <v>5.7</v>
      </c>
      <c r="D150" s="139">
        <v>9.6999999999999993</v>
      </c>
      <c r="E150" s="141">
        <v>3.1</v>
      </c>
      <c r="F150" s="139">
        <v>58.8</v>
      </c>
      <c r="G150" s="145">
        <v>0</v>
      </c>
      <c r="H150" s="138">
        <v>24</v>
      </c>
      <c r="I150" s="138">
        <v>235</v>
      </c>
      <c r="J150" s="138">
        <v>10</v>
      </c>
      <c r="K150" s="138">
        <v>760</v>
      </c>
      <c r="L150" s="138" t="s">
        <v>375</v>
      </c>
    </row>
    <row r="151" spans="1:12">
      <c r="A151" s="138">
        <v>427016</v>
      </c>
      <c r="B151" s="138"/>
      <c r="C151" s="139">
        <v>17.5</v>
      </c>
      <c r="D151" s="139">
        <v>41.4</v>
      </c>
      <c r="E151" s="141">
        <v>7.7</v>
      </c>
      <c r="F151" s="139">
        <v>42.3</v>
      </c>
      <c r="G151" s="141">
        <v>273.2</v>
      </c>
      <c r="H151" s="138">
        <v>48</v>
      </c>
      <c r="I151" s="138">
        <v>235</v>
      </c>
      <c r="J151" s="138">
        <v>10</v>
      </c>
      <c r="K151" s="138">
        <v>760</v>
      </c>
      <c r="L151" s="138" t="s">
        <v>375</v>
      </c>
    </row>
    <row r="152" spans="1:12">
      <c r="A152" s="138">
        <v>427017</v>
      </c>
      <c r="B152" s="138"/>
      <c r="C152" s="139">
        <v>21.7</v>
      </c>
      <c r="D152" s="139">
        <v>85.1</v>
      </c>
      <c r="E152" s="141">
        <v>11.8</v>
      </c>
      <c r="F152" s="139">
        <v>25.5</v>
      </c>
      <c r="G152" s="145">
        <v>0</v>
      </c>
      <c r="H152" s="138">
        <v>65</v>
      </c>
      <c r="I152" s="138">
        <v>320</v>
      </c>
      <c r="J152" s="138">
        <v>10</v>
      </c>
      <c r="K152" s="138">
        <v>785</v>
      </c>
      <c r="L152" s="138" t="s">
        <v>377</v>
      </c>
    </row>
    <row r="153" spans="1:12">
      <c r="A153" s="138">
        <v>427018</v>
      </c>
      <c r="B153" s="138"/>
      <c r="C153" s="139">
        <v>13.4</v>
      </c>
      <c r="D153" s="139">
        <v>42.6</v>
      </c>
      <c r="E153" s="141">
        <v>7.5</v>
      </c>
      <c r="F153" s="139">
        <v>31.5</v>
      </c>
      <c r="G153" s="145">
        <v>0</v>
      </c>
      <c r="H153" s="138">
        <v>41</v>
      </c>
      <c r="I153" s="138">
        <v>320</v>
      </c>
      <c r="J153" s="138">
        <v>10</v>
      </c>
      <c r="K153" s="138">
        <v>760</v>
      </c>
      <c r="L153" s="138" t="s">
        <v>377</v>
      </c>
    </row>
    <row r="154" spans="1:12">
      <c r="A154" s="138">
        <v>427019</v>
      </c>
      <c r="B154" s="138"/>
      <c r="C154" s="139">
        <v>21.1</v>
      </c>
      <c r="D154" s="139">
        <v>60.2</v>
      </c>
      <c r="E154" s="141">
        <v>10.7</v>
      </c>
      <c r="F154" s="139">
        <v>35.1</v>
      </c>
      <c r="G154" s="141">
        <v>567.4</v>
      </c>
      <c r="H154" s="138">
        <v>55</v>
      </c>
      <c r="I154" s="138">
        <v>320</v>
      </c>
      <c r="J154" s="138">
        <v>10</v>
      </c>
      <c r="K154" s="138">
        <v>780</v>
      </c>
      <c r="L154" s="138" t="s">
        <v>381</v>
      </c>
    </row>
    <row r="155" spans="1:12">
      <c r="A155" s="138">
        <v>427020</v>
      </c>
      <c r="B155" s="138"/>
      <c r="C155" s="139">
        <v>22.1</v>
      </c>
      <c r="D155" s="139">
        <v>43.4</v>
      </c>
      <c r="E155" s="141">
        <v>8.3000000000000007</v>
      </c>
      <c r="F155" s="139">
        <v>50.9</v>
      </c>
      <c r="G155" s="145">
        <v>0</v>
      </c>
      <c r="H155" s="138">
        <v>67</v>
      </c>
      <c r="I155" s="138">
        <v>320</v>
      </c>
      <c r="J155" s="138">
        <v>10</v>
      </c>
      <c r="K155" s="138">
        <v>780</v>
      </c>
      <c r="L155" s="138" t="s">
        <v>381</v>
      </c>
    </row>
    <row r="156" spans="1:12">
      <c r="A156" s="138">
        <v>427021</v>
      </c>
      <c r="B156" s="138"/>
      <c r="C156" s="139">
        <v>14</v>
      </c>
      <c r="D156" s="139">
        <v>52.2</v>
      </c>
      <c r="E156" s="141">
        <v>7.4</v>
      </c>
      <c r="F156" s="139">
        <v>26.8</v>
      </c>
      <c r="G156" s="141">
        <v>253</v>
      </c>
      <c r="H156" s="138">
        <v>47</v>
      </c>
      <c r="I156" s="138">
        <v>330</v>
      </c>
      <c r="J156" s="138">
        <v>4</v>
      </c>
      <c r="K156" s="138">
        <v>790</v>
      </c>
      <c r="L156" s="138" t="s">
        <v>375</v>
      </c>
    </row>
    <row r="157" spans="1:12">
      <c r="A157" s="138">
        <v>427022</v>
      </c>
      <c r="B157" s="138"/>
      <c r="C157" s="139">
        <v>17.5</v>
      </c>
      <c r="D157" s="139">
        <v>48</v>
      </c>
      <c r="E157" s="141">
        <v>8.6999999999999993</v>
      </c>
      <c r="F157" s="139">
        <v>36.5</v>
      </c>
      <c r="G157" s="141">
        <v>389.6</v>
      </c>
      <c r="H157" s="138">
        <v>50</v>
      </c>
      <c r="I157" s="138">
        <v>330</v>
      </c>
      <c r="J157" s="138">
        <v>4</v>
      </c>
      <c r="K157" s="138">
        <v>790</v>
      </c>
      <c r="L157" s="138" t="s">
        <v>375</v>
      </c>
    </row>
    <row r="158" spans="1:12">
      <c r="A158" s="138">
        <v>427023</v>
      </c>
      <c r="B158" s="138"/>
      <c r="C158" s="139">
        <v>19</v>
      </c>
      <c r="D158" s="139">
        <v>49.3</v>
      </c>
      <c r="E158" s="141">
        <v>9.1</v>
      </c>
      <c r="F158" s="139">
        <v>38.5</v>
      </c>
      <c r="G158" s="141">
        <v>434.3</v>
      </c>
      <c r="H158" s="138">
        <v>53</v>
      </c>
      <c r="I158" s="138">
        <v>330</v>
      </c>
      <c r="J158" s="138">
        <v>4</v>
      </c>
      <c r="K158" s="138">
        <v>790</v>
      </c>
      <c r="L158" s="138" t="s">
        <v>375</v>
      </c>
    </row>
    <row r="159" spans="1:12">
      <c r="A159" s="138">
        <v>427024</v>
      </c>
      <c r="B159" s="138"/>
      <c r="C159" s="139">
        <v>19.2</v>
      </c>
      <c r="D159" s="139">
        <v>60.3</v>
      </c>
      <c r="E159" s="141">
        <v>11.6</v>
      </c>
      <c r="F159" s="139">
        <v>31.8</v>
      </c>
      <c r="G159" s="141">
        <v>549.9</v>
      </c>
      <c r="H159" s="138">
        <v>54</v>
      </c>
      <c r="I159" s="138">
        <v>320</v>
      </c>
      <c r="J159" s="138">
        <v>10</v>
      </c>
      <c r="K159" s="138">
        <v>780</v>
      </c>
      <c r="L159" s="138" t="s">
        <v>381</v>
      </c>
    </row>
    <row r="160" spans="1:12">
      <c r="A160" s="138">
        <v>427025</v>
      </c>
      <c r="B160" s="138"/>
      <c r="C160" s="139">
        <v>18.5</v>
      </c>
      <c r="D160" s="139">
        <v>52.2</v>
      </c>
      <c r="E160" s="141">
        <v>10.3</v>
      </c>
      <c r="F160" s="139">
        <v>35.4</v>
      </c>
      <c r="G160" s="141">
        <v>427.7</v>
      </c>
      <c r="H160" s="138">
        <v>55</v>
      </c>
      <c r="I160" s="138">
        <v>320</v>
      </c>
      <c r="J160" s="138">
        <v>10</v>
      </c>
      <c r="K160" s="138">
        <v>780</v>
      </c>
      <c r="L160" s="138" t="s">
        <v>381</v>
      </c>
    </row>
    <row r="161" spans="1:12">
      <c r="A161" s="138">
        <v>427026</v>
      </c>
      <c r="B161" s="138"/>
      <c r="C161" s="139">
        <v>31.5</v>
      </c>
      <c r="D161" s="139">
        <v>93.4</v>
      </c>
      <c r="E161" s="141">
        <v>14.7</v>
      </c>
      <c r="F161" s="139">
        <v>33.700000000000003</v>
      </c>
      <c r="G161" s="141">
        <v>1386.1</v>
      </c>
      <c r="H161" s="138">
        <v>94</v>
      </c>
      <c r="I161" s="146" t="s">
        <v>388</v>
      </c>
      <c r="J161" s="138">
        <v>0</v>
      </c>
      <c r="K161" s="138">
        <v>760</v>
      </c>
      <c r="L161" s="138" t="s">
        <v>381</v>
      </c>
    </row>
    <row r="162" spans="1:12">
      <c r="A162" s="138">
        <v>427027</v>
      </c>
      <c r="B162" s="138"/>
      <c r="C162" s="139">
        <v>17.5</v>
      </c>
      <c r="D162" s="139">
        <v>44.8</v>
      </c>
      <c r="E162" s="141">
        <v>9.5</v>
      </c>
      <c r="F162" s="139">
        <v>39.1</v>
      </c>
      <c r="G162" s="141">
        <v>296.39999999999998</v>
      </c>
      <c r="H162" s="138">
        <v>49</v>
      </c>
      <c r="I162" s="138">
        <v>110</v>
      </c>
      <c r="J162" s="138">
        <v>8</v>
      </c>
      <c r="K162" s="138">
        <v>740</v>
      </c>
      <c r="L162" s="138" t="s">
        <v>375</v>
      </c>
    </row>
    <row r="163" spans="1:12">
      <c r="A163" s="138">
        <v>427028</v>
      </c>
      <c r="B163" s="138"/>
      <c r="C163" s="139">
        <v>29.5</v>
      </c>
      <c r="D163" s="139">
        <v>54.5</v>
      </c>
      <c r="E163" s="141">
        <v>8.9</v>
      </c>
      <c r="F163" s="139">
        <v>54.1</v>
      </c>
      <c r="G163" s="141">
        <v>695.5</v>
      </c>
      <c r="H163" s="138">
        <v>70</v>
      </c>
      <c r="I163" s="138">
        <v>210</v>
      </c>
      <c r="J163" s="138">
        <v>4</v>
      </c>
      <c r="K163" s="138">
        <v>780</v>
      </c>
      <c r="L163" s="138" t="s">
        <v>375</v>
      </c>
    </row>
    <row r="165" spans="1:12">
      <c r="A165" s="134" t="s">
        <v>389</v>
      </c>
    </row>
    <row r="166" spans="1:12">
      <c r="A166" s="134" t="s">
        <v>390</v>
      </c>
    </row>
    <row r="168" spans="1:12">
      <c r="A168" s="134" t="s">
        <v>391</v>
      </c>
    </row>
    <row r="169" spans="1:12">
      <c r="A169" s="134" t="s">
        <v>392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U30"/>
  <sheetViews>
    <sheetView workbookViewId="0">
      <selection activeCell="B139" sqref="B139"/>
    </sheetView>
  </sheetViews>
  <sheetFormatPr baseColWidth="10" defaultRowHeight="12.75"/>
  <cols>
    <col min="1" max="1" width="9.28515625" style="134" customWidth="1"/>
    <col min="2" max="2" width="7" style="134" customWidth="1"/>
    <col min="3" max="4" width="6.42578125" style="134" customWidth="1"/>
    <col min="5" max="5" width="11.42578125" style="134" customWidth="1"/>
    <col min="6" max="6" width="6.85546875" style="134" customWidth="1"/>
    <col min="7" max="7" width="6" style="134" customWidth="1"/>
    <col min="8" max="8" width="6.42578125" style="134" customWidth="1"/>
    <col min="9" max="9" width="11.42578125" style="134" customWidth="1"/>
    <col min="10" max="10" width="7" style="134" customWidth="1"/>
    <col min="11" max="11" width="6.42578125" style="134" customWidth="1"/>
    <col min="12" max="12" width="6.5703125" style="134" customWidth="1"/>
    <col min="13" max="13" width="11.42578125" style="134" customWidth="1"/>
    <col min="14" max="14" width="7.140625" style="134" customWidth="1"/>
    <col min="15" max="16" width="6" style="134" customWidth="1"/>
    <col min="17" max="17" width="11.42578125" style="134" customWidth="1"/>
    <col min="18" max="18" width="7.140625" style="134" customWidth="1"/>
    <col min="19" max="19" width="6.5703125" style="134" customWidth="1"/>
    <col min="20" max="20" width="7" style="134" customWidth="1"/>
    <col min="21" max="16384" width="11.42578125" style="134"/>
  </cols>
  <sheetData>
    <row r="1" spans="1:21">
      <c r="A1" s="133" t="s">
        <v>393</v>
      </c>
    </row>
    <row r="2" spans="1:21">
      <c r="A2" s="134" t="s">
        <v>394</v>
      </c>
    </row>
    <row r="4" spans="1:21">
      <c r="A4" s="134" t="s">
        <v>395</v>
      </c>
    </row>
    <row r="5" spans="1:21">
      <c r="A5" s="134" t="s">
        <v>396</v>
      </c>
    </row>
    <row r="6" spans="1:21">
      <c r="A6" s="134" t="s">
        <v>397</v>
      </c>
    </row>
    <row r="7" spans="1:21">
      <c r="A7" s="134" t="s">
        <v>398</v>
      </c>
    </row>
    <row r="8" spans="1:21">
      <c r="A8" s="134" t="s">
        <v>399</v>
      </c>
    </row>
    <row r="9" spans="1:21">
      <c r="A9" s="134" t="s">
        <v>400</v>
      </c>
    </row>
    <row r="11" spans="1:21">
      <c r="A11" s="134" t="s">
        <v>401</v>
      </c>
    </row>
    <row r="12" spans="1:21" ht="13.5" thickBot="1">
      <c r="A12" s="133" t="s">
        <v>402</v>
      </c>
    </row>
    <row r="13" spans="1:21">
      <c r="A13" s="423" t="s">
        <v>403</v>
      </c>
      <c r="B13" s="420" t="s">
        <v>404</v>
      </c>
      <c r="C13" s="421"/>
      <c r="D13" s="421"/>
      <c r="E13" s="422"/>
      <c r="F13" s="420" t="s">
        <v>405</v>
      </c>
      <c r="G13" s="421"/>
      <c r="H13" s="421"/>
      <c r="I13" s="422"/>
      <c r="J13" s="420" t="s">
        <v>406</v>
      </c>
      <c r="K13" s="421"/>
      <c r="L13" s="421"/>
      <c r="M13" s="422"/>
      <c r="N13" s="420" t="s">
        <v>407</v>
      </c>
      <c r="O13" s="421"/>
      <c r="P13" s="421"/>
      <c r="Q13" s="422"/>
      <c r="R13" s="420" t="s">
        <v>408</v>
      </c>
      <c r="S13" s="421"/>
      <c r="T13" s="421"/>
      <c r="U13" s="422"/>
    </row>
    <row r="14" spans="1:21" ht="38.25">
      <c r="A14" s="424"/>
      <c r="B14" s="147" t="s">
        <v>409</v>
      </c>
      <c r="C14" s="148" t="s">
        <v>410</v>
      </c>
      <c r="D14" s="148" t="s">
        <v>411</v>
      </c>
      <c r="E14" s="149" t="s">
        <v>412</v>
      </c>
      <c r="F14" s="147" t="s">
        <v>409</v>
      </c>
      <c r="G14" s="148" t="s">
        <v>410</v>
      </c>
      <c r="H14" s="148" t="s">
        <v>411</v>
      </c>
      <c r="I14" s="149" t="s">
        <v>412</v>
      </c>
      <c r="J14" s="147" t="s">
        <v>409</v>
      </c>
      <c r="K14" s="148" t="s">
        <v>410</v>
      </c>
      <c r="L14" s="148" t="s">
        <v>411</v>
      </c>
      <c r="M14" s="149" t="s">
        <v>412</v>
      </c>
      <c r="N14" s="147" t="s">
        <v>409</v>
      </c>
      <c r="O14" s="148" t="s">
        <v>410</v>
      </c>
      <c r="P14" s="148" t="s">
        <v>411</v>
      </c>
      <c r="Q14" s="149" t="s">
        <v>412</v>
      </c>
      <c r="R14" s="147" t="s">
        <v>409</v>
      </c>
      <c r="S14" s="148" t="s">
        <v>410</v>
      </c>
      <c r="T14" s="148" t="s">
        <v>411</v>
      </c>
      <c r="U14" s="149" t="s">
        <v>412</v>
      </c>
    </row>
    <row r="15" spans="1:21">
      <c r="A15" s="150" t="s">
        <v>413</v>
      </c>
      <c r="B15" s="151" t="s">
        <v>49</v>
      </c>
      <c r="C15" s="152" t="s">
        <v>49</v>
      </c>
      <c r="D15" s="152" t="s">
        <v>49</v>
      </c>
      <c r="E15" s="153" t="s">
        <v>157</v>
      </c>
      <c r="F15" s="151" t="s">
        <v>49</v>
      </c>
      <c r="G15" s="152" t="s">
        <v>49</v>
      </c>
      <c r="H15" s="152" t="s">
        <v>49</v>
      </c>
      <c r="I15" s="153" t="s">
        <v>157</v>
      </c>
      <c r="J15" s="151" t="s">
        <v>49</v>
      </c>
      <c r="K15" s="152" t="s">
        <v>49</v>
      </c>
      <c r="L15" s="152" t="s">
        <v>49</v>
      </c>
      <c r="M15" s="153" t="s">
        <v>157</v>
      </c>
      <c r="N15" s="151" t="s">
        <v>49</v>
      </c>
      <c r="O15" s="152" t="s">
        <v>49</v>
      </c>
      <c r="P15" s="152" t="s">
        <v>49</v>
      </c>
      <c r="Q15" s="153" t="s">
        <v>157</v>
      </c>
      <c r="R15" s="151" t="s">
        <v>49</v>
      </c>
      <c r="S15" s="152" t="s">
        <v>49</v>
      </c>
      <c r="T15" s="152" t="s">
        <v>49</v>
      </c>
      <c r="U15" s="153" t="s">
        <v>157</v>
      </c>
    </row>
    <row r="16" spans="1:21">
      <c r="A16" s="154">
        <v>1.1000000000000001</v>
      </c>
      <c r="B16" s="151">
        <v>22</v>
      </c>
      <c r="C16" s="152">
        <v>10.4</v>
      </c>
      <c r="D16" s="152">
        <v>4.4000000000000004</v>
      </c>
      <c r="E16" s="153">
        <v>47.3</v>
      </c>
      <c r="F16" s="151">
        <v>21.1</v>
      </c>
      <c r="G16" s="155">
        <v>9.6</v>
      </c>
      <c r="H16" s="155">
        <v>2.5</v>
      </c>
      <c r="I16" s="153">
        <v>45.4</v>
      </c>
      <c r="J16" s="151">
        <v>19.100000000000001</v>
      </c>
      <c r="K16" s="155">
        <v>7.8</v>
      </c>
      <c r="L16" s="155">
        <v>2.4</v>
      </c>
      <c r="M16" s="153">
        <v>40.799999999999997</v>
      </c>
      <c r="N16" s="151">
        <v>16.7</v>
      </c>
      <c r="O16" s="155">
        <v>5.6</v>
      </c>
      <c r="P16" s="155">
        <v>2.1</v>
      </c>
      <c r="Q16" s="153">
        <v>35.5</v>
      </c>
      <c r="R16" s="151">
        <v>14.6</v>
      </c>
      <c r="S16" s="155">
        <v>4</v>
      </c>
      <c r="T16" s="155">
        <v>2.4</v>
      </c>
      <c r="U16" s="153">
        <v>27.4</v>
      </c>
    </row>
    <row r="17" spans="1:21">
      <c r="A17" s="154">
        <v>1.2</v>
      </c>
      <c r="B17" s="151">
        <v>23</v>
      </c>
      <c r="C17" s="152">
        <v>11.2</v>
      </c>
      <c r="D17" s="152">
        <v>4.4000000000000004</v>
      </c>
      <c r="E17" s="153">
        <v>48.7</v>
      </c>
      <c r="F17" s="151">
        <v>20.8</v>
      </c>
      <c r="G17" s="155">
        <v>9.4</v>
      </c>
      <c r="H17" s="155">
        <v>3</v>
      </c>
      <c r="I17" s="153">
        <v>45.2</v>
      </c>
      <c r="J17" s="151">
        <v>18.399999999999999</v>
      </c>
      <c r="K17" s="155">
        <v>7.2</v>
      </c>
      <c r="L17" s="155">
        <v>2.5</v>
      </c>
      <c r="M17" s="153">
        <v>39.1</v>
      </c>
      <c r="N17" s="151">
        <v>16.600000000000001</v>
      </c>
      <c r="O17" s="155">
        <v>5.3</v>
      </c>
      <c r="P17" s="155">
        <v>2.1</v>
      </c>
      <c r="Q17" s="153">
        <v>31.9</v>
      </c>
      <c r="R17" s="151">
        <v>14</v>
      </c>
      <c r="S17" s="155">
        <v>3</v>
      </c>
      <c r="T17" s="155">
        <v>2.5</v>
      </c>
      <c r="U17" s="153">
        <v>21.4</v>
      </c>
    </row>
    <row r="18" spans="1:21">
      <c r="A18" s="154">
        <v>1.3</v>
      </c>
      <c r="B18" s="151">
        <v>21.7</v>
      </c>
      <c r="C18" s="152">
        <v>9.9</v>
      </c>
      <c r="D18" s="152">
        <v>5</v>
      </c>
      <c r="E18" s="153">
        <v>45.6</v>
      </c>
      <c r="F18" s="151">
        <v>21.1</v>
      </c>
      <c r="G18" s="155">
        <v>9.3000000000000007</v>
      </c>
      <c r="H18" s="155">
        <v>3</v>
      </c>
      <c r="I18" s="153">
        <v>44.1</v>
      </c>
      <c r="J18" s="151">
        <v>19.600000000000001</v>
      </c>
      <c r="K18" s="155">
        <v>7.5</v>
      </c>
      <c r="L18" s="155">
        <v>2.6</v>
      </c>
      <c r="M18" s="153">
        <v>38.299999999999997</v>
      </c>
      <c r="N18" s="151">
        <v>16.600000000000001</v>
      </c>
      <c r="O18" s="155">
        <v>5.0999999999999996</v>
      </c>
      <c r="P18" s="155">
        <v>2.1</v>
      </c>
      <c r="Q18" s="153">
        <v>30.7</v>
      </c>
      <c r="R18" s="151">
        <v>14</v>
      </c>
      <c r="S18" s="152" t="s">
        <v>92</v>
      </c>
      <c r="T18" s="152" t="s">
        <v>92</v>
      </c>
      <c r="U18" s="153" t="s">
        <v>92</v>
      </c>
    </row>
    <row r="19" spans="1:21">
      <c r="A19" s="154">
        <v>1.4</v>
      </c>
      <c r="B19" s="151">
        <v>22.4</v>
      </c>
      <c r="C19" s="152">
        <v>10.3</v>
      </c>
      <c r="D19" s="152">
        <v>4.7</v>
      </c>
      <c r="E19" s="153">
        <v>46</v>
      </c>
      <c r="F19" s="151">
        <v>21.1</v>
      </c>
      <c r="G19" s="155">
        <v>9</v>
      </c>
      <c r="H19" s="155">
        <v>2.9</v>
      </c>
      <c r="I19" s="153">
        <v>42.7</v>
      </c>
      <c r="J19" s="151">
        <v>18.600000000000001</v>
      </c>
      <c r="K19" s="155">
        <v>6.5</v>
      </c>
      <c r="L19" s="155">
        <v>2.4</v>
      </c>
      <c r="M19" s="153">
        <v>34.9</v>
      </c>
      <c r="N19" s="151">
        <v>15.5</v>
      </c>
      <c r="O19" s="155">
        <v>3.9</v>
      </c>
      <c r="P19" s="155">
        <v>1.9</v>
      </c>
      <c r="Q19" s="153">
        <v>25.2</v>
      </c>
      <c r="R19" s="151">
        <v>13</v>
      </c>
      <c r="S19" s="155" t="s">
        <v>92</v>
      </c>
      <c r="T19" s="155" t="s">
        <v>92</v>
      </c>
      <c r="U19" s="153" t="s">
        <v>92</v>
      </c>
    </row>
    <row r="20" spans="1:21">
      <c r="A20" s="154">
        <v>1.5</v>
      </c>
      <c r="B20" s="151">
        <v>22.1</v>
      </c>
      <c r="C20" s="152">
        <v>10.3</v>
      </c>
      <c r="D20" s="152">
        <v>4.3</v>
      </c>
      <c r="E20" s="153">
        <v>46.7</v>
      </c>
      <c r="F20" s="151">
        <v>20.2</v>
      </c>
      <c r="G20" s="155">
        <v>8.4</v>
      </c>
      <c r="H20" s="155">
        <v>3.4</v>
      </c>
      <c r="I20" s="153">
        <v>41.6</v>
      </c>
      <c r="J20" s="151">
        <v>19.399999999999999</v>
      </c>
      <c r="K20" s="155">
        <v>7</v>
      </c>
      <c r="L20" s="155">
        <v>2.6</v>
      </c>
      <c r="M20" s="153">
        <v>36.1</v>
      </c>
      <c r="N20" s="151">
        <v>16.3</v>
      </c>
      <c r="O20" s="155">
        <v>4</v>
      </c>
      <c r="P20" s="155">
        <v>2.1</v>
      </c>
      <c r="Q20" s="153">
        <v>24.5</v>
      </c>
      <c r="R20" s="151">
        <v>12.7</v>
      </c>
      <c r="S20" s="155">
        <v>5.4</v>
      </c>
      <c r="T20" s="155">
        <v>2.6</v>
      </c>
      <c r="U20" s="153">
        <v>42.5</v>
      </c>
    </row>
    <row r="21" spans="1:21">
      <c r="A21" s="154">
        <v>1.6</v>
      </c>
      <c r="B21" s="151">
        <v>22.3</v>
      </c>
      <c r="C21" s="152">
        <v>11.8</v>
      </c>
      <c r="D21" s="152">
        <v>4.5</v>
      </c>
      <c r="E21" s="153">
        <v>52.9</v>
      </c>
      <c r="F21" s="151">
        <v>20.100000000000001</v>
      </c>
      <c r="G21" s="155">
        <v>9</v>
      </c>
      <c r="H21" s="155">
        <v>3.3</v>
      </c>
      <c r="I21" s="153">
        <v>44.8</v>
      </c>
      <c r="J21" s="151">
        <v>18.899999999999999</v>
      </c>
      <c r="K21" s="155">
        <v>7.2</v>
      </c>
      <c r="L21" s="155">
        <v>2.6</v>
      </c>
      <c r="M21" s="153">
        <v>38.1</v>
      </c>
      <c r="N21" s="151">
        <v>16.399999999999999</v>
      </c>
      <c r="O21" s="155">
        <v>4.8</v>
      </c>
      <c r="P21" s="155">
        <v>2.2000000000000002</v>
      </c>
      <c r="Q21" s="153">
        <v>29.3</v>
      </c>
      <c r="R21" s="151">
        <v>12.8</v>
      </c>
      <c r="S21" s="152" t="s">
        <v>92</v>
      </c>
      <c r="T21" s="152" t="s">
        <v>92</v>
      </c>
      <c r="U21" s="153" t="s">
        <v>92</v>
      </c>
    </row>
    <row r="22" spans="1:21">
      <c r="A22" s="154">
        <v>1.7</v>
      </c>
      <c r="B22" s="151">
        <v>21.9</v>
      </c>
      <c r="C22" s="152">
        <v>10.1</v>
      </c>
      <c r="D22" s="152">
        <v>4.3</v>
      </c>
      <c r="E22" s="153">
        <v>46.1</v>
      </c>
      <c r="F22" s="151">
        <v>20.100000000000001</v>
      </c>
      <c r="G22" s="155">
        <v>8.5</v>
      </c>
      <c r="H22" s="155">
        <v>3.4</v>
      </c>
      <c r="I22" s="153">
        <v>42.3</v>
      </c>
      <c r="J22" s="151">
        <v>19.3</v>
      </c>
      <c r="K22" s="155">
        <v>7.5</v>
      </c>
      <c r="L22" s="155">
        <v>2.9</v>
      </c>
      <c r="M22" s="153">
        <v>38.799999999999997</v>
      </c>
      <c r="N22" s="151">
        <v>15.4</v>
      </c>
      <c r="O22" s="155">
        <v>5.4</v>
      </c>
      <c r="P22" s="155">
        <v>2.4</v>
      </c>
      <c r="Q22" s="153">
        <v>35</v>
      </c>
      <c r="R22" s="151">
        <v>11.3</v>
      </c>
      <c r="S22" s="155">
        <v>2.7</v>
      </c>
      <c r="T22" s="155">
        <v>2.6</v>
      </c>
      <c r="U22" s="153">
        <v>23.9</v>
      </c>
    </row>
    <row r="23" spans="1:21">
      <c r="A23" s="154">
        <v>1.8</v>
      </c>
      <c r="B23" s="151">
        <v>22.7</v>
      </c>
      <c r="C23" s="152">
        <v>10</v>
      </c>
      <c r="D23" s="152">
        <v>4.5</v>
      </c>
      <c r="E23" s="153">
        <v>44.1</v>
      </c>
      <c r="F23" s="151">
        <v>21.3</v>
      </c>
      <c r="G23" s="155">
        <v>9.3000000000000007</v>
      </c>
      <c r="H23" s="155">
        <v>3.6</v>
      </c>
      <c r="I23" s="153">
        <v>43.7</v>
      </c>
      <c r="J23" s="151">
        <v>19</v>
      </c>
      <c r="K23" s="155">
        <v>6</v>
      </c>
      <c r="L23" s="155">
        <v>3.1</v>
      </c>
      <c r="M23" s="153">
        <v>31.6</v>
      </c>
      <c r="N23" s="151">
        <v>16.8</v>
      </c>
      <c r="O23" s="155">
        <v>4.2</v>
      </c>
      <c r="P23" s="155">
        <v>2.6</v>
      </c>
      <c r="Q23" s="153">
        <v>25</v>
      </c>
      <c r="R23" s="151">
        <v>11.2</v>
      </c>
      <c r="S23" s="155">
        <v>3.3</v>
      </c>
      <c r="T23" s="155">
        <v>3.5</v>
      </c>
      <c r="U23" s="153">
        <v>29.5</v>
      </c>
    </row>
    <row r="24" spans="1:21">
      <c r="A24" s="154">
        <v>1.9</v>
      </c>
      <c r="B24" s="151">
        <v>22.8</v>
      </c>
      <c r="C24" s="152">
        <v>10.9</v>
      </c>
      <c r="D24" s="152">
        <v>4.4000000000000004</v>
      </c>
      <c r="E24" s="153">
        <v>47.8</v>
      </c>
      <c r="F24" s="151">
        <v>20.9</v>
      </c>
      <c r="G24" s="155">
        <v>9.3000000000000007</v>
      </c>
      <c r="H24" s="155">
        <v>3.7</v>
      </c>
      <c r="I24" s="153">
        <v>44.5</v>
      </c>
      <c r="J24" s="151">
        <v>19.7</v>
      </c>
      <c r="K24" s="155">
        <v>8</v>
      </c>
      <c r="L24" s="155">
        <v>2.6</v>
      </c>
      <c r="M24" s="153">
        <v>40.6</v>
      </c>
      <c r="N24" s="151">
        <v>17.3</v>
      </c>
      <c r="O24" s="155">
        <v>6.1</v>
      </c>
      <c r="P24" s="155">
        <v>2.4</v>
      </c>
      <c r="Q24" s="153">
        <v>35.200000000000003</v>
      </c>
      <c r="R24" s="151">
        <v>12</v>
      </c>
      <c r="S24" s="152" t="s">
        <v>92</v>
      </c>
      <c r="T24" s="152" t="s">
        <v>92</v>
      </c>
      <c r="U24" s="153" t="s">
        <v>92</v>
      </c>
    </row>
    <row r="25" spans="1:21">
      <c r="A25" s="154">
        <v>2</v>
      </c>
      <c r="B25" s="151">
        <v>23</v>
      </c>
      <c r="C25" s="152">
        <v>10.8</v>
      </c>
      <c r="D25" s="152">
        <v>4.7</v>
      </c>
      <c r="E25" s="153">
        <v>46.9</v>
      </c>
      <c r="F25" s="151">
        <v>20.9</v>
      </c>
      <c r="G25" s="155">
        <v>8.8000000000000007</v>
      </c>
      <c r="H25" s="155">
        <v>3.5</v>
      </c>
      <c r="I25" s="153">
        <v>42.1</v>
      </c>
      <c r="J25" s="151">
        <v>18.3</v>
      </c>
      <c r="K25" s="155">
        <v>6.5</v>
      </c>
      <c r="L25" s="155">
        <v>2.8</v>
      </c>
      <c r="M25" s="153">
        <v>35.5</v>
      </c>
      <c r="N25" s="151">
        <v>16.100000000000001</v>
      </c>
      <c r="O25" s="155">
        <v>5.0999999999999996</v>
      </c>
      <c r="P25" s="155">
        <v>2.5</v>
      </c>
      <c r="Q25" s="153">
        <v>31.7</v>
      </c>
      <c r="R25" s="151">
        <v>13.7</v>
      </c>
      <c r="S25" s="155">
        <v>5</v>
      </c>
      <c r="T25" s="155">
        <v>1.9</v>
      </c>
      <c r="U25" s="153">
        <v>36.5</v>
      </c>
    </row>
    <row r="26" spans="1:21">
      <c r="A26" s="156" t="s">
        <v>414</v>
      </c>
      <c r="B26" s="157"/>
      <c r="C26" s="158">
        <v>10.6</v>
      </c>
      <c r="D26" s="158">
        <v>4.5</v>
      </c>
      <c r="E26" s="159">
        <v>47.2</v>
      </c>
      <c r="F26" s="157"/>
      <c r="G26" s="158">
        <v>9.1</v>
      </c>
      <c r="H26" s="158">
        <v>3.2</v>
      </c>
      <c r="I26" s="159">
        <v>43.6</v>
      </c>
      <c r="J26" s="157"/>
      <c r="K26" s="158">
        <v>7.1</v>
      </c>
      <c r="L26" s="158">
        <v>2.7</v>
      </c>
      <c r="M26" s="159">
        <v>37.4</v>
      </c>
      <c r="N26" s="157"/>
      <c r="O26" s="158">
        <v>4.9000000000000004</v>
      </c>
      <c r="P26" s="158">
        <v>2.2000000000000002</v>
      </c>
      <c r="Q26" s="159">
        <v>30.2</v>
      </c>
      <c r="R26" s="157"/>
      <c r="S26" s="158">
        <v>3.7</v>
      </c>
      <c r="T26" s="158">
        <v>2.6</v>
      </c>
      <c r="U26" s="159">
        <v>30.2</v>
      </c>
    </row>
    <row r="27" spans="1:21" ht="13.5" thickBot="1">
      <c r="A27" s="160">
        <v>4</v>
      </c>
      <c r="B27" s="161">
        <v>22.1</v>
      </c>
      <c r="C27" s="162">
        <v>13.8</v>
      </c>
      <c r="D27" s="162">
        <v>6.4</v>
      </c>
      <c r="E27" s="163">
        <v>62.4</v>
      </c>
      <c r="F27" s="161">
        <v>19.2</v>
      </c>
      <c r="G27" s="162">
        <v>11.4</v>
      </c>
      <c r="H27" s="162">
        <v>4.5</v>
      </c>
      <c r="I27" s="163">
        <v>59.4</v>
      </c>
      <c r="J27" s="161">
        <v>17.2</v>
      </c>
      <c r="K27" s="162">
        <v>11.5</v>
      </c>
      <c r="L27" s="162">
        <v>3.8</v>
      </c>
      <c r="M27" s="163">
        <v>66.900000000000006</v>
      </c>
      <c r="N27" s="161">
        <v>15.4</v>
      </c>
      <c r="O27" s="162">
        <v>9.4</v>
      </c>
      <c r="P27" s="162">
        <v>3.6</v>
      </c>
      <c r="Q27" s="163">
        <v>61</v>
      </c>
      <c r="R27" s="161">
        <v>12.6</v>
      </c>
      <c r="S27" s="162">
        <v>5.9</v>
      </c>
      <c r="T27" s="162" t="s">
        <v>92</v>
      </c>
      <c r="U27" s="163">
        <v>53.2</v>
      </c>
    </row>
    <row r="29" spans="1:21">
      <c r="A29" s="134" t="s">
        <v>391</v>
      </c>
    </row>
    <row r="30" spans="1:21">
      <c r="A30" s="134" t="s">
        <v>415</v>
      </c>
    </row>
  </sheetData>
  <mergeCells count="6">
    <mergeCell ref="N13:Q13"/>
    <mergeCell ref="R13:U13"/>
    <mergeCell ref="B13:E13"/>
    <mergeCell ref="A13:A14"/>
    <mergeCell ref="F13:I13"/>
    <mergeCell ref="J13:M13"/>
  </mergeCells>
  <phoneticPr fontId="5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P220"/>
  <sheetViews>
    <sheetView topLeftCell="A162" zoomScale="75" workbookViewId="0">
      <selection activeCell="S156" sqref="S156"/>
    </sheetView>
  </sheetViews>
  <sheetFormatPr baseColWidth="10" defaultRowHeight="12.75"/>
  <cols>
    <col min="1" max="1" width="11.42578125" style="134" customWidth="1"/>
    <col min="2" max="2" width="8.5703125" style="134" customWidth="1"/>
    <col min="3" max="3" width="8.85546875" style="134" customWidth="1"/>
    <col min="4" max="4" width="6.5703125" style="134" customWidth="1"/>
    <col min="5" max="5" width="8.140625" style="134" customWidth="1"/>
    <col min="6" max="6" width="18" style="134" customWidth="1"/>
    <col min="7" max="7" width="8" style="134" customWidth="1"/>
    <col min="8" max="8" width="7.28515625" style="134" customWidth="1"/>
    <col min="9" max="9" width="6" style="134" customWidth="1"/>
    <col min="10" max="10" width="10.28515625" style="134" customWidth="1"/>
    <col min="11" max="11" width="7.5703125" style="134" customWidth="1"/>
    <col min="12" max="12" width="8.140625" style="134" customWidth="1"/>
    <col min="13" max="13" width="11.42578125" style="134" customWidth="1"/>
    <col min="14" max="14" width="9" style="134" customWidth="1"/>
    <col min="15" max="16" width="7.42578125" style="134" customWidth="1"/>
    <col min="17" max="16384" width="11.42578125" style="134"/>
  </cols>
  <sheetData>
    <row r="1" spans="1:11">
      <c r="A1" s="133" t="s">
        <v>416</v>
      </c>
    </row>
    <row r="2" spans="1:11">
      <c r="A2" s="134" t="s">
        <v>363</v>
      </c>
      <c r="B2" s="134" t="s">
        <v>365</v>
      </c>
      <c r="C2" s="134" t="s">
        <v>366</v>
      </c>
      <c r="D2" s="134" t="s">
        <v>367</v>
      </c>
      <c r="E2" s="134" t="s">
        <v>368</v>
      </c>
      <c r="F2" s="134" t="s">
        <v>369</v>
      </c>
      <c r="G2" s="134" t="s">
        <v>370</v>
      </c>
      <c r="H2" s="134" t="s">
        <v>371</v>
      </c>
      <c r="I2" s="134" t="s">
        <v>372</v>
      </c>
      <c r="J2" s="134" t="s">
        <v>373</v>
      </c>
      <c r="K2" s="134" t="s">
        <v>374</v>
      </c>
    </row>
    <row r="3" spans="1:11">
      <c r="A3" s="138">
        <v>179053</v>
      </c>
      <c r="B3" s="139">
        <v>6.23</v>
      </c>
      <c r="C3" s="135">
        <v>9.1999999999999993</v>
      </c>
      <c r="D3" s="136">
        <v>2.92</v>
      </c>
      <c r="E3" s="138">
        <v>67.7</v>
      </c>
      <c r="F3" s="137">
        <v>0</v>
      </c>
      <c r="G3" s="138">
        <v>19</v>
      </c>
      <c r="H3" s="138">
        <v>290</v>
      </c>
      <c r="I3" s="138">
        <v>5</v>
      </c>
      <c r="J3" s="138">
        <v>740</v>
      </c>
      <c r="K3" s="138" t="s">
        <v>375</v>
      </c>
    </row>
    <row r="4" spans="1:11">
      <c r="A4" s="134">
        <v>333918</v>
      </c>
      <c r="B4" s="135">
        <v>10.3</v>
      </c>
      <c r="C4" s="135">
        <v>18</v>
      </c>
      <c r="D4" s="136">
        <v>4.3499999999999996</v>
      </c>
      <c r="E4" s="135">
        <v>57.2</v>
      </c>
      <c r="F4" s="136">
        <v>117.1</v>
      </c>
      <c r="G4" s="134">
        <v>20</v>
      </c>
      <c r="H4" s="134">
        <v>250</v>
      </c>
      <c r="I4" s="134">
        <v>45</v>
      </c>
      <c r="J4" s="134">
        <v>660</v>
      </c>
      <c r="K4" s="134" t="s">
        <v>377</v>
      </c>
    </row>
    <row r="5" spans="1:11">
      <c r="A5" s="134">
        <v>333916</v>
      </c>
      <c r="B5" s="135">
        <v>11.1</v>
      </c>
      <c r="C5" s="135">
        <v>21.8</v>
      </c>
      <c r="D5" s="136">
        <v>5.29</v>
      </c>
      <c r="E5" s="135">
        <v>50.9</v>
      </c>
      <c r="F5" s="136">
        <v>137.5</v>
      </c>
      <c r="G5" s="134">
        <v>23</v>
      </c>
      <c r="H5" s="134">
        <v>250</v>
      </c>
      <c r="I5" s="134">
        <v>45</v>
      </c>
      <c r="J5" s="134">
        <v>660</v>
      </c>
      <c r="K5" s="134" t="s">
        <v>377</v>
      </c>
    </row>
    <row r="6" spans="1:11">
      <c r="A6" s="138">
        <v>179052</v>
      </c>
      <c r="B6" s="139">
        <v>4.46</v>
      </c>
      <c r="C6" s="135">
        <v>6.7</v>
      </c>
      <c r="D6" s="136">
        <v>2.5</v>
      </c>
      <c r="E6" s="138">
        <v>66.599999999999994</v>
      </c>
      <c r="F6" s="137">
        <v>0</v>
      </c>
      <c r="G6" s="138">
        <v>23</v>
      </c>
      <c r="H6" s="138">
        <v>270</v>
      </c>
      <c r="I6" s="138">
        <v>9</v>
      </c>
      <c r="J6" s="138">
        <v>730</v>
      </c>
      <c r="K6" s="138" t="s">
        <v>375</v>
      </c>
    </row>
    <row r="7" spans="1:11">
      <c r="A7" s="138">
        <v>427013</v>
      </c>
      <c r="B7" s="139">
        <v>5.4</v>
      </c>
      <c r="C7" s="139">
        <v>8.9</v>
      </c>
      <c r="D7" s="141">
        <v>2.5</v>
      </c>
      <c r="E7" s="139">
        <v>60.7</v>
      </c>
      <c r="F7" s="145">
        <v>0</v>
      </c>
      <c r="G7" s="138">
        <v>23</v>
      </c>
      <c r="H7" s="138">
        <v>235</v>
      </c>
      <c r="I7" s="138">
        <v>10</v>
      </c>
      <c r="J7" s="138">
        <v>760</v>
      </c>
      <c r="K7" s="138" t="s">
        <v>375</v>
      </c>
    </row>
    <row r="8" spans="1:11">
      <c r="A8" s="134">
        <v>333917</v>
      </c>
      <c r="B8" s="135">
        <v>10.1</v>
      </c>
      <c r="C8" s="135">
        <v>19.8</v>
      </c>
      <c r="D8" s="136">
        <v>4.95</v>
      </c>
      <c r="E8" s="135">
        <v>51</v>
      </c>
      <c r="F8" s="136">
        <v>113.9</v>
      </c>
      <c r="G8" s="134">
        <v>24</v>
      </c>
      <c r="H8" s="134">
        <v>250</v>
      </c>
      <c r="I8" s="134">
        <v>45</v>
      </c>
      <c r="J8" s="134">
        <v>660</v>
      </c>
      <c r="K8" s="134" t="s">
        <v>377</v>
      </c>
    </row>
    <row r="9" spans="1:11">
      <c r="A9" s="138">
        <v>179051</v>
      </c>
      <c r="B9" s="139">
        <v>8.25</v>
      </c>
      <c r="C9" s="135">
        <v>10.4</v>
      </c>
      <c r="D9" s="136">
        <v>3.05</v>
      </c>
      <c r="E9" s="138">
        <v>79.3</v>
      </c>
      <c r="F9" s="137">
        <v>0</v>
      </c>
      <c r="G9" s="138">
        <v>24</v>
      </c>
      <c r="H9" s="138">
        <v>270</v>
      </c>
      <c r="I9" s="138">
        <v>9</v>
      </c>
      <c r="J9" s="138">
        <v>730</v>
      </c>
      <c r="K9" s="138" t="s">
        <v>375</v>
      </c>
    </row>
    <row r="10" spans="1:11">
      <c r="A10" s="138">
        <v>427015</v>
      </c>
      <c r="B10" s="139">
        <v>5.7</v>
      </c>
      <c r="C10" s="139">
        <v>9.6999999999999993</v>
      </c>
      <c r="D10" s="141">
        <v>3.1</v>
      </c>
      <c r="E10" s="139">
        <v>58.8</v>
      </c>
      <c r="F10" s="145">
        <v>0</v>
      </c>
      <c r="G10" s="138">
        <v>24</v>
      </c>
      <c r="H10" s="138">
        <v>235</v>
      </c>
      <c r="I10" s="138">
        <v>10</v>
      </c>
      <c r="J10" s="138">
        <v>760</v>
      </c>
      <c r="K10" s="138" t="s">
        <v>375</v>
      </c>
    </row>
    <row r="11" spans="1:11">
      <c r="A11" s="138">
        <v>427014</v>
      </c>
      <c r="B11" s="139">
        <v>6.5</v>
      </c>
      <c r="C11" s="139">
        <v>11.2</v>
      </c>
      <c r="D11" s="141">
        <v>2.9</v>
      </c>
      <c r="E11" s="139">
        <v>58</v>
      </c>
      <c r="F11" s="145">
        <v>0</v>
      </c>
      <c r="G11" s="138">
        <v>26</v>
      </c>
      <c r="H11" s="138">
        <v>235</v>
      </c>
      <c r="I11" s="138">
        <v>10</v>
      </c>
      <c r="J11" s="138">
        <v>760</v>
      </c>
      <c r="K11" s="138" t="s">
        <v>375</v>
      </c>
    </row>
    <row r="12" spans="1:11">
      <c r="A12" s="142">
        <v>414003</v>
      </c>
      <c r="B12" s="143">
        <v>11.4</v>
      </c>
      <c r="C12" s="143">
        <v>26.7</v>
      </c>
      <c r="D12" s="144">
        <v>6.46</v>
      </c>
      <c r="E12" s="143">
        <v>42.7</v>
      </c>
      <c r="F12" s="144">
        <v>170.4</v>
      </c>
      <c r="G12" s="142">
        <v>36</v>
      </c>
      <c r="H12" s="142">
        <v>270</v>
      </c>
      <c r="I12" s="142">
        <v>2</v>
      </c>
      <c r="J12" s="142">
        <v>965</v>
      </c>
      <c r="K12" s="142" t="s">
        <v>375</v>
      </c>
    </row>
    <row r="13" spans="1:11">
      <c r="A13" s="142">
        <v>414005</v>
      </c>
      <c r="B13" s="143">
        <v>14.1</v>
      </c>
      <c r="C13" s="143">
        <v>36.700000000000003</v>
      </c>
      <c r="D13" s="144">
        <v>7.85</v>
      </c>
      <c r="E13" s="143">
        <v>38.4</v>
      </c>
      <c r="F13" s="144">
        <v>223.4</v>
      </c>
      <c r="G13" s="142">
        <v>37</v>
      </c>
      <c r="H13" s="142">
        <v>270</v>
      </c>
      <c r="I13" s="142">
        <v>2</v>
      </c>
      <c r="J13" s="142">
        <v>980</v>
      </c>
      <c r="K13" s="142" t="s">
        <v>375</v>
      </c>
    </row>
    <row r="14" spans="1:11">
      <c r="A14" s="142">
        <v>414017</v>
      </c>
      <c r="B14" s="143">
        <v>12.3</v>
      </c>
      <c r="C14" s="143">
        <v>31.2</v>
      </c>
      <c r="D14" s="144">
        <v>6.62</v>
      </c>
      <c r="E14" s="143">
        <v>39.4</v>
      </c>
      <c r="F14" s="144">
        <v>228.9</v>
      </c>
      <c r="G14" s="142">
        <v>37</v>
      </c>
      <c r="H14" s="142">
        <v>270</v>
      </c>
      <c r="I14" s="142">
        <v>2</v>
      </c>
      <c r="J14" s="142">
        <v>980</v>
      </c>
      <c r="K14" s="142" t="s">
        <v>375</v>
      </c>
    </row>
    <row r="15" spans="1:11">
      <c r="A15" s="138">
        <v>179007</v>
      </c>
      <c r="B15" s="139">
        <v>14.1</v>
      </c>
      <c r="C15" s="135">
        <v>30.4</v>
      </c>
      <c r="D15" s="136">
        <v>6.45</v>
      </c>
      <c r="E15" s="138">
        <v>46.4</v>
      </c>
      <c r="F15" s="137">
        <v>0</v>
      </c>
      <c r="G15" s="138">
        <v>38</v>
      </c>
      <c r="H15" s="138">
        <v>180</v>
      </c>
      <c r="I15" s="138">
        <v>10</v>
      </c>
      <c r="J15" s="138">
        <v>685</v>
      </c>
      <c r="K15" s="138" t="s">
        <v>377</v>
      </c>
    </row>
    <row r="16" spans="1:11">
      <c r="A16" s="142">
        <v>414016</v>
      </c>
      <c r="B16" s="143">
        <v>13.4</v>
      </c>
      <c r="C16" s="143">
        <v>33.6</v>
      </c>
      <c r="D16" s="144">
        <v>7.94</v>
      </c>
      <c r="E16" s="143">
        <v>39.9</v>
      </c>
      <c r="F16" s="144">
        <v>285</v>
      </c>
      <c r="G16" s="142">
        <v>38</v>
      </c>
      <c r="H16" s="142">
        <v>270</v>
      </c>
      <c r="I16" s="142">
        <v>2</v>
      </c>
      <c r="J16" s="142">
        <v>965</v>
      </c>
      <c r="K16" s="142" t="s">
        <v>375</v>
      </c>
    </row>
    <row r="17" spans="1:11">
      <c r="A17" s="138">
        <v>342029</v>
      </c>
      <c r="B17" s="139">
        <v>10.8</v>
      </c>
      <c r="C17" s="139">
        <v>37.5</v>
      </c>
      <c r="D17" s="141">
        <v>6.12</v>
      </c>
      <c r="E17" s="139">
        <v>28.8</v>
      </c>
      <c r="F17" s="141">
        <v>128.75</v>
      </c>
      <c r="G17" s="138">
        <v>40</v>
      </c>
      <c r="H17" s="138">
        <v>150</v>
      </c>
      <c r="I17" s="138">
        <v>10</v>
      </c>
      <c r="J17" s="138">
        <v>1220</v>
      </c>
      <c r="K17" s="138" t="s">
        <v>377</v>
      </c>
    </row>
    <row r="18" spans="1:11">
      <c r="A18" s="142">
        <v>414002</v>
      </c>
      <c r="B18" s="143">
        <v>13.7</v>
      </c>
      <c r="C18" s="143">
        <v>37.4</v>
      </c>
      <c r="D18" s="144">
        <v>7.73</v>
      </c>
      <c r="E18" s="143">
        <v>36.6</v>
      </c>
      <c r="F18" s="137">
        <v>0</v>
      </c>
      <c r="G18" s="142">
        <v>40</v>
      </c>
      <c r="H18" s="142">
        <v>270</v>
      </c>
      <c r="I18" s="142">
        <v>2</v>
      </c>
      <c r="J18" s="142">
        <v>965</v>
      </c>
      <c r="K18" s="142" t="s">
        <v>375</v>
      </c>
    </row>
    <row r="19" spans="1:11">
      <c r="A19" s="138">
        <v>179046</v>
      </c>
      <c r="B19" s="139">
        <v>15.4</v>
      </c>
      <c r="C19" s="135">
        <v>52.3</v>
      </c>
      <c r="D19" s="136">
        <v>8.85</v>
      </c>
      <c r="E19" s="138">
        <v>29.4</v>
      </c>
      <c r="F19" s="136">
        <v>282.89999999999998</v>
      </c>
      <c r="G19" s="138">
        <v>41</v>
      </c>
      <c r="H19" s="138">
        <v>210</v>
      </c>
      <c r="I19" s="138">
        <v>12</v>
      </c>
      <c r="J19" s="138">
        <v>705</v>
      </c>
      <c r="K19" s="138" t="s">
        <v>381</v>
      </c>
    </row>
    <row r="20" spans="1:11">
      <c r="A20" s="138">
        <v>342016</v>
      </c>
      <c r="B20" s="139">
        <v>14.4</v>
      </c>
      <c r="C20" s="139">
        <v>38.4</v>
      </c>
      <c r="D20" s="141">
        <v>6.79</v>
      </c>
      <c r="E20" s="139">
        <v>37.5</v>
      </c>
      <c r="F20" s="141">
        <v>239.2</v>
      </c>
      <c r="G20" s="138">
        <v>41</v>
      </c>
      <c r="H20" s="138">
        <v>310</v>
      </c>
      <c r="I20" s="138">
        <v>21</v>
      </c>
      <c r="J20" s="138">
        <v>925</v>
      </c>
      <c r="K20" s="138" t="s">
        <v>375</v>
      </c>
    </row>
    <row r="21" spans="1:11">
      <c r="A21" s="138">
        <v>427018</v>
      </c>
      <c r="B21" s="139">
        <v>13.4</v>
      </c>
      <c r="C21" s="139">
        <v>42.6</v>
      </c>
      <c r="D21" s="141">
        <v>7.5</v>
      </c>
      <c r="E21" s="139">
        <v>31.5</v>
      </c>
      <c r="F21" s="145">
        <v>0</v>
      </c>
      <c r="G21" s="138">
        <v>41</v>
      </c>
      <c r="H21" s="138">
        <v>320</v>
      </c>
      <c r="I21" s="138">
        <v>10</v>
      </c>
      <c r="J21" s="138">
        <v>760</v>
      </c>
      <c r="K21" s="138" t="s">
        <v>377</v>
      </c>
    </row>
    <row r="22" spans="1:11">
      <c r="A22" s="138">
        <v>179005</v>
      </c>
      <c r="B22" s="139">
        <v>17.05</v>
      </c>
      <c r="C22" s="135">
        <v>38.6</v>
      </c>
      <c r="D22" s="136">
        <v>8</v>
      </c>
      <c r="E22" s="138">
        <v>44.2</v>
      </c>
      <c r="F22" s="137">
        <v>0</v>
      </c>
      <c r="G22" s="138">
        <v>42</v>
      </c>
      <c r="H22" s="138">
        <v>150</v>
      </c>
      <c r="I22" s="138">
        <v>10</v>
      </c>
      <c r="J22" s="138">
        <v>715</v>
      </c>
      <c r="K22" s="138" t="s">
        <v>381</v>
      </c>
    </row>
    <row r="23" spans="1:11">
      <c r="A23" s="138">
        <v>179050</v>
      </c>
      <c r="B23" s="139">
        <v>16.3</v>
      </c>
      <c r="C23" s="135">
        <v>47.2</v>
      </c>
      <c r="D23" s="136">
        <v>8.11</v>
      </c>
      <c r="E23" s="138">
        <v>34.5</v>
      </c>
      <c r="F23" s="136">
        <v>282.55</v>
      </c>
      <c r="G23" s="138">
        <v>43</v>
      </c>
      <c r="H23" s="138">
        <v>210</v>
      </c>
      <c r="I23" s="138">
        <v>12</v>
      </c>
      <c r="J23" s="138">
        <v>715</v>
      </c>
      <c r="K23" s="138" t="s">
        <v>381</v>
      </c>
    </row>
    <row r="24" spans="1:11">
      <c r="A24" s="138">
        <v>342006</v>
      </c>
      <c r="B24" s="139">
        <v>18.8</v>
      </c>
      <c r="C24" s="139">
        <v>65.900000000000006</v>
      </c>
      <c r="D24" s="141">
        <v>10.15</v>
      </c>
      <c r="E24" s="139">
        <v>28.5</v>
      </c>
      <c r="F24" s="141">
        <v>488.55</v>
      </c>
      <c r="G24" s="138">
        <v>44</v>
      </c>
      <c r="H24" s="138">
        <v>145</v>
      </c>
      <c r="I24" s="138">
        <v>21</v>
      </c>
      <c r="J24" s="138">
        <v>770</v>
      </c>
      <c r="K24" s="138" t="s">
        <v>375</v>
      </c>
    </row>
    <row r="25" spans="1:11">
      <c r="A25" s="138">
        <v>427004</v>
      </c>
      <c r="B25" s="139">
        <v>14.1</v>
      </c>
      <c r="C25" s="139">
        <v>29.2</v>
      </c>
      <c r="D25" s="141">
        <v>5.68</v>
      </c>
      <c r="E25" s="139">
        <v>48.3</v>
      </c>
      <c r="F25" s="145">
        <v>0</v>
      </c>
      <c r="G25" s="138">
        <v>44</v>
      </c>
      <c r="H25" s="138">
        <v>280</v>
      </c>
      <c r="I25" s="138">
        <v>12</v>
      </c>
      <c r="J25" s="138">
        <v>770</v>
      </c>
      <c r="K25" s="138" t="s">
        <v>381</v>
      </c>
    </row>
    <row r="26" spans="1:11">
      <c r="A26" s="138">
        <v>179047</v>
      </c>
      <c r="B26" s="139">
        <v>17.2</v>
      </c>
      <c r="C26" s="135">
        <v>41.1</v>
      </c>
      <c r="D26" s="136">
        <v>9.09</v>
      </c>
      <c r="E26" s="138">
        <v>41.8</v>
      </c>
      <c r="F26" s="136">
        <v>373.9</v>
      </c>
      <c r="G26" s="138">
        <v>45</v>
      </c>
      <c r="H26" s="138">
        <v>210</v>
      </c>
      <c r="I26" s="138">
        <v>12</v>
      </c>
      <c r="J26" s="138">
        <v>710</v>
      </c>
      <c r="K26" s="138" t="s">
        <v>377</v>
      </c>
    </row>
    <row r="27" spans="1:11">
      <c r="A27" s="138">
        <v>342005</v>
      </c>
      <c r="B27" s="139">
        <v>19.3</v>
      </c>
      <c r="C27" s="139">
        <v>62.6</v>
      </c>
      <c r="D27" s="141">
        <v>9.8000000000000007</v>
      </c>
      <c r="E27" s="139">
        <v>30.8</v>
      </c>
      <c r="F27" s="141">
        <v>508.7</v>
      </c>
      <c r="G27" s="138">
        <v>45</v>
      </c>
      <c r="H27" s="138">
        <v>85</v>
      </c>
      <c r="I27" s="138">
        <v>25</v>
      </c>
      <c r="J27" s="138">
        <v>760</v>
      </c>
      <c r="K27" s="138" t="s">
        <v>375</v>
      </c>
    </row>
    <row r="28" spans="1:11">
      <c r="A28" s="142">
        <v>414001</v>
      </c>
      <c r="B28" s="143">
        <v>16.899999999999999</v>
      </c>
      <c r="C28" s="143">
        <v>47.2</v>
      </c>
      <c r="D28" s="144">
        <v>8.1199999999999992</v>
      </c>
      <c r="E28" s="143">
        <v>35.799999999999997</v>
      </c>
      <c r="F28" s="144">
        <v>295.39999999999998</v>
      </c>
      <c r="G28" s="142">
        <v>45</v>
      </c>
      <c r="H28" s="142">
        <v>270</v>
      </c>
      <c r="I28" s="142">
        <v>2</v>
      </c>
      <c r="J28" s="142">
        <v>960</v>
      </c>
      <c r="K28" s="142" t="s">
        <v>375</v>
      </c>
    </row>
    <row r="29" spans="1:11">
      <c r="A29" s="142">
        <v>414009</v>
      </c>
      <c r="B29" s="143">
        <v>15.5</v>
      </c>
      <c r="C29" s="143">
        <v>44.2</v>
      </c>
      <c r="D29" s="144">
        <v>9</v>
      </c>
      <c r="E29" s="143">
        <v>35.1</v>
      </c>
      <c r="F29" s="137">
        <v>0</v>
      </c>
      <c r="G29" s="142">
        <v>45</v>
      </c>
      <c r="H29" s="142">
        <v>320</v>
      </c>
      <c r="I29" s="142">
        <v>4</v>
      </c>
      <c r="J29" s="142">
        <v>985</v>
      </c>
      <c r="K29" s="142" t="s">
        <v>375</v>
      </c>
    </row>
    <row r="30" spans="1:11">
      <c r="A30" s="142">
        <v>414015</v>
      </c>
      <c r="B30" s="143">
        <v>12.2</v>
      </c>
      <c r="C30" s="143">
        <v>36.1</v>
      </c>
      <c r="D30" s="144">
        <v>6.62</v>
      </c>
      <c r="E30" s="143">
        <v>33.799999999999997</v>
      </c>
      <c r="F30" s="144">
        <v>187.1</v>
      </c>
      <c r="G30" s="142">
        <v>45</v>
      </c>
      <c r="H30" s="142">
        <v>320</v>
      </c>
      <c r="I30" s="142">
        <v>4</v>
      </c>
      <c r="J30" s="142">
        <v>990</v>
      </c>
      <c r="K30" s="142" t="s">
        <v>375</v>
      </c>
    </row>
    <row r="31" spans="1:11">
      <c r="A31" s="138">
        <v>179042</v>
      </c>
      <c r="B31" s="139">
        <v>17.399999999999999</v>
      </c>
      <c r="C31" s="135">
        <v>55.2</v>
      </c>
      <c r="D31" s="136">
        <v>7.98</v>
      </c>
      <c r="E31" s="138">
        <v>31.5</v>
      </c>
      <c r="F31" s="136">
        <v>310.5</v>
      </c>
      <c r="G31" s="138">
        <v>46</v>
      </c>
      <c r="H31" s="138">
        <v>180</v>
      </c>
      <c r="I31" s="138">
        <v>10</v>
      </c>
      <c r="J31" s="138">
        <v>680</v>
      </c>
      <c r="K31" s="138" t="s">
        <v>375</v>
      </c>
    </row>
    <row r="32" spans="1:11">
      <c r="A32" s="138">
        <v>342007</v>
      </c>
      <c r="B32" s="139">
        <v>15</v>
      </c>
      <c r="C32" s="139">
        <v>56.8</v>
      </c>
      <c r="D32" s="141">
        <v>10.95</v>
      </c>
      <c r="E32" s="139">
        <v>26.4</v>
      </c>
      <c r="F32" s="141">
        <v>438.7</v>
      </c>
      <c r="G32" s="138">
        <v>46</v>
      </c>
      <c r="H32" s="138">
        <v>105</v>
      </c>
      <c r="I32" s="138">
        <v>24</v>
      </c>
      <c r="J32" s="138">
        <v>790</v>
      </c>
      <c r="K32" s="138" t="s">
        <v>375</v>
      </c>
    </row>
    <row r="33" spans="1:11">
      <c r="A33" s="138">
        <v>179021</v>
      </c>
      <c r="B33" s="139">
        <v>18.3</v>
      </c>
      <c r="C33" s="135">
        <v>45.7</v>
      </c>
      <c r="D33" s="136">
        <v>7.99</v>
      </c>
      <c r="E33" s="138">
        <v>40</v>
      </c>
      <c r="F33" s="136">
        <v>336.9</v>
      </c>
      <c r="G33" s="138">
        <v>47</v>
      </c>
      <c r="H33" s="138">
        <v>210</v>
      </c>
      <c r="I33" s="138">
        <v>12</v>
      </c>
      <c r="J33" s="138">
        <v>720</v>
      </c>
      <c r="K33" s="138" t="s">
        <v>377</v>
      </c>
    </row>
    <row r="34" spans="1:11">
      <c r="A34" s="138">
        <v>179048</v>
      </c>
      <c r="B34" s="139">
        <v>18</v>
      </c>
      <c r="C34" s="135">
        <v>40.6</v>
      </c>
      <c r="D34" s="136">
        <v>8.74</v>
      </c>
      <c r="E34" s="138">
        <v>44.3</v>
      </c>
      <c r="F34" s="136">
        <v>420.9</v>
      </c>
      <c r="G34" s="138">
        <v>47</v>
      </c>
      <c r="H34" s="138">
        <v>210</v>
      </c>
      <c r="I34" s="138">
        <v>12</v>
      </c>
      <c r="J34" s="138">
        <v>710</v>
      </c>
      <c r="K34" s="138" t="s">
        <v>377</v>
      </c>
    </row>
    <row r="35" spans="1:11">
      <c r="A35" s="142">
        <v>414018</v>
      </c>
      <c r="B35" s="143">
        <v>12.8</v>
      </c>
      <c r="C35" s="143">
        <v>35.4</v>
      </c>
      <c r="D35" s="144">
        <v>6.82</v>
      </c>
      <c r="E35" s="143">
        <v>36.200000000000003</v>
      </c>
      <c r="F35" s="144">
        <v>248.3</v>
      </c>
      <c r="G35" s="142">
        <v>47</v>
      </c>
      <c r="H35" s="142">
        <v>270</v>
      </c>
      <c r="I35" s="142">
        <v>2</v>
      </c>
      <c r="J35" s="142">
        <v>965</v>
      </c>
      <c r="K35" s="142" t="s">
        <v>375</v>
      </c>
    </row>
    <row r="36" spans="1:11">
      <c r="A36" s="138">
        <v>427005</v>
      </c>
      <c r="B36" s="139">
        <v>15.9</v>
      </c>
      <c r="C36" s="139">
        <v>31.7</v>
      </c>
      <c r="D36" s="141">
        <v>6.02</v>
      </c>
      <c r="E36" s="139">
        <v>50.2</v>
      </c>
      <c r="F36" s="145">
        <v>0</v>
      </c>
      <c r="G36" s="138">
        <v>47</v>
      </c>
      <c r="H36" s="138">
        <v>280</v>
      </c>
      <c r="I36" s="138">
        <v>12</v>
      </c>
      <c r="J36" s="138">
        <v>770</v>
      </c>
      <c r="K36" s="138" t="s">
        <v>381</v>
      </c>
    </row>
    <row r="37" spans="1:11">
      <c r="A37" s="138">
        <v>427011</v>
      </c>
      <c r="B37" s="139">
        <v>18</v>
      </c>
      <c r="C37" s="139">
        <v>40.1</v>
      </c>
      <c r="D37" s="141">
        <v>6.7</v>
      </c>
      <c r="E37" s="139">
        <v>44.9</v>
      </c>
      <c r="F37" s="145">
        <v>0</v>
      </c>
      <c r="G37" s="138">
        <v>47</v>
      </c>
      <c r="H37" s="138">
        <v>235</v>
      </c>
      <c r="I37" s="138">
        <v>10</v>
      </c>
      <c r="J37" s="138">
        <v>760</v>
      </c>
      <c r="K37" s="138" t="s">
        <v>375</v>
      </c>
    </row>
    <row r="38" spans="1:11">
      <c r="A38" s="138">
        <v>427021</v>
      </c>
      <c r="B38" s="139">
        <v>14</v>
      </c>
      <c r="C38" s="139">
        <v>52.2</v>
      </c>
      <c r="D38" s="141">
        <v>7.4</v>
      </c>
      <c r="E38" s="139">
        <v>26.8</v>
      </c>
      <c r="F38" s="141">
        <v>253</v>
      </c>
      <c r="G38" s="138">
        <v>47</v>
      </c>
      <c r="H38" s="138">
        <v>330</v>
      </c>
      <c r="I38" s="138">
        <v>4</v>
      </c>
      <c r="J38" s="138">
        <v>790</v>
      </c>
      <c r="K38" s="138" t="s">
        <v>375</v>
      </c>
    </row>
    <row r="39" spans="1:11">
      <c r="A39" s="138">
        <v>179019</v>
      </c>
      <c r="B39" s="139">
        <v>18.5</v>
      </c>
      <c r="C39" s="135">
        <v>54.3</v>
      </c>
      <c r="D39" s="136">
        <v>7.44</v>
      </c>
      <c r="E39" s="138">
        <v>34.1</v>
      </c>
      <c r="F39" s="136">
        <v>319.3</v>
      </c>
      <c r="G39" s="138">
        <v>48</v>
      </c>
      <c r="H39" s="138">
        <v>210</v>
      </c>
      <c r="I39" s="138">
        <v>12</v>
      </c>
      <c r="J39" s="138">
        <v>700</v>
      </c>
      <c r="K39" s="138" t="s">
        <v>381</v>
      </c>
    </row>
    <row r="40" spans="1:11">
      <c r="A40" s="138">
        <v>342017</v>
      </c>
      <c r="B40" s="139">
        <v>12.1</v>
      </c>
      <c r="C40" s="139">
        <v>37.1</v>
      </c>
      <c r="D40" s="141">
        <v>8.19</v>
      </c>
      <c r="E40" s="139">
        <v>32.6</v>
      </c>
      <c r="F40" s="141">
        <v>227.2</v>
      </c>
      <c r="G40" s="138">
        <v>48</v>
      </c>
      <c r="H40" s="138">
        <v>315</v>
      </c>
      <c r="I40" s="138">
        <v>23</v>
      </c>
      <c r="J40" s="138">
        <v>935</v>
      </c>
      <c r="K40" s="138" t="s">
        <v>375</v>
      </c>
    </row>
    <row r="41" spans="1:11">
      <c r="A41" s="142">
        <v>414004</v>
      </c>
      <c r="B41" s="143">
        <v>16</v>
      </c>
      <c r="C41" s="143">
        <v>34.799999999999997</v>
      </c>
      <c r="D41" s="144">
        <v>7.45</v>
      </c>
      <c r="E41" s="143">
        <v>46</v>
      </c>
      <c r="F41" s="144">
        <v>230.9</v>
      </c>
      <c r="G41" s="142">
        <v>48</v>
      </c>
      <c r="H41" s="142">
        <v>270</v>
      </c>
      <c r="I41" s="142">
        <v>2</v>
      </c>
      <c r="J41" s="142">
        <v>980</v>
      </c>
      <c r="K41" s="142" t="s">
        <v>375</v>
      </c>
    </row>
    <row r="42" spans="1:11">
      <c r="A42" s="142">
        <v>414008</v>
      </c>
      <c r="B42" s="143">
        <v>16.3</v>
      </c>
      <c r="C42" s="143">
        <v>46.6</v>
      </c>
      <c r="D42" s="144">
        <v>9.06</v>
      </c>
      <c r="E42" s="143">
        <v>35</v>
      </c>
      <c r="F42" s="144">
        <v>337.9</v>
      </c>
      <c r="G42" s="142">
        <v>48</v>
      </c>
      <c r="H42" s="142">
        <v>320</v>
      </c>
      <c r="I42" s="142">
        <v>4</v>
      </c>
      <c r="J42" s="142">
        <v>975</v>
      </c>
      <c r="K42" s="142" t="s">
        <v>375</v>
      </c>
    </row>
    <row r="43" spans="1:11">
      <c r="A43" s="138">
        <v>427016</v>
      </c>
      <c r="B43" s="139">
        <v>17.5</v>
      </c>
      <c r="C43" s="139">
        <v>41.4</v>
      </c>
      <c r="D43" s="141">
        <v>7.7</v>
      </c>
      <c r="E43" s="139">
        <v>42.3</v>
      </c>
      <c r="F43" s="141">
        <v>273.2</v>
      </c>
      <c r="G43" s="138">
        <v>48</v>
      </c>
      <c r="H43" s="138">
        <v>235</v>
      </c>
      <c r="I43" s="138">
        <v>10</v>
      </c>
      <c r="J43" s="138">
        <v>760</v>
      </c>
      <c r="K43" s="138" t="s">
        <v>375</v>
      </c>
    </row>
    <row r="44" spans="1:11">
      <c r="A44" s="138">
        <v>179014</v>
      </c>
      <c r="B44" s="139">
        <v>18</v>
      </c>
      <c r="C44" s="135">
        <v>45.1</v>
      </c>
      <c r="D44" s="136">
        <v>8.23</v>
      </c>
      <c r="E44" s="138">
        <v>39.9</v>
      </c>
      <c r="F44" s="136">
        <v>341.7</v>
      </c>
      <c r="G44" s="138">
        <v>49</v>
      </c>
      <c r="H44" s="138">
        <v>210</v>
      </c>
      <c r="I44" s="138">
        <v>12</v>
      </c>
      <c r="J44" s="138">
        <v>685</v>
      </c>
      <c r="K44" s="138" t="s">
        <v>381</v>
      </c>
    </row>
    <row r="45" spans="1:11">
      <c r="A45" s="138">
        <v>179036</v>
      </c>
      <c r="B45" s="139">
        <v>20.7</v>
      </c>
      <c r="C45" s="135">
        <v>61.1</v>
      </c>
      <c r="D45" s="136">
        <v>9.9600000000000009</v>
      </c>
      <c r="E45" s="138">
        <v>33.9</v>
      </c>
      <c r="F45" s="137">
        <v>0</v>
      </c>
      <c r="G45" s="138">
        <v>49</v>
      </c>
      <c r="H45" s="138">
        <v>150</v>
      </c>
      <c r="I45" s="138">
        <v>10</v>
      </c>
      <c r="J45" s="138">
        <v>705</v>
      </c>
      <c r="K45" s="138" t="s">
        <v>377</v>
      </c>
    </row>
    <row r="46" spans="1:11">
      <c r="A46" s="138">
        <v>342020</v>
      </c>
      <c r="B46" s="139">
        <v>14.6</v>
      </c>
      <c r="C46" s="139">
        <v>52.3</v>
      </c>
      <c r="D46" s="141">
        <v>10.31</v>
      </c>
      <c r="E46" s="139">
        <v>27.9</v>
      </c>
      <c r="F46" s="141">
        <v>440.3</v>
      </c>
      <c r="G46" s="138">
        <v>49</v>
      </c>
      <c r="H46" s="138">
        <v>350</v>
      </c>
      <c r="I46" s="138">
        <v>21</v>
      </c>
      <c r="J46" s="138">
        <v>850</v>
      </c>
      <c r="K46" s="138" t="s">
        <v>377</v>
      </c>
    </row>
    <row r="47" spans="1:11">
      <c r="A47" s="142">
        <v>414014</v>
      </c>
      <c r="B47" s="143">
        <v>17.899999999999999</v>
      </c>
      <c r="C47" s="143">
        <v>42.8</v>
      </c>
      <c r="D47" s="144">
        <v>7.91</v>
      </c>
      <c r="E47" s="143">
        <v>41.8</v>
      </c>
      <c r="F47" s="144">
        <v>305.39999999999998</v>
      </c>
      <c r="G47" s="142">
        <v>49</v>
      </c>
      <c r="H47" s="142">
        <v>320</v>
      </c>
      <c r="I47" s="142">
        <v>4</v>
      </c>
      <c r="J47" s="142">
        <v>970</v>
      </c>
      <c r="K47" s="142" t="s">
        <v>375</v>
      </c>
    </row>
    <row r="48" spans="1:11">
      <c r="A48" s="138">
        <v>427027</v>
      </c>
      <c r="B48" s="139">
        <v>17.5</v>
      </c>
      <c r="C48" s="139">
        <v>44.8</v>
      </c>
      <c r="D48" s="141">
        <v>9.5</v>
      </c>
      <c r="E48" s="139">
        <v>39.1</v>
      </c>
      <c r="F48" s="141">
        <v>296.39999999999998</v>
      </c>
      <c r="G48" s="138">
        <v>49</v>
      </c>
      <c r="H48" s="138">
        <v>110</v>
      </c>
      <c r="I48" s="138">
        <v>8</v>
      </c>
      <c r="J48" s="138">
        <v>740</v>
      </c>
      <c r="K48" s="138" t="s">
        <v>375</v>
      </c>
    </row>
    <row r="49" spans="1:11">
      <c r="A49" s="138">
        <v>342028</v>
      </c>
      <c r="B49" s="139">
        <v>14.9</v>
      </c>
      <c r="C49" s="139">
        <v>46.9</v>
      </c>
      <c r="D49" s="141">
        <v>8.23</v>
      </c>
      <c r="E49" s="139">
        <v>31.8</v>
      </c>
      <c r="F49" s="141">
        <v>348.15</v>
      </c>
      <c r="G49" s="138">
        <v>50</v>
      </c>
      <c r="H49" s="138">
        <v>330</v>
      </c>
      <c r="I49" s="138">
        <v>21</v>
      </c>
      <c r="J49" s="138">
        <v>630</v>
      </c>
      <c r="K49" s="138" t="s">
        <v>377</v>
      </c>
    </row>
    <row r="50" spans="1:11">
      <c r="A50" s="142">
        <v>414006</v>
      </c>
      <c r="B50" s="143">
        <v>16</v>
      </c>
      <c r="C50" s="143">
        <v>54.3</v>
      </c>
      <c r="D50" s="144">
        <v>8.5299999999999994</v>
      </c>
      <c r="E50" s="143">
        <v>29.5</v>
      </c>
      <c r="F50" s="144">
        <v>278.2</v>
      </c>
      <c r="G50" s="142">
        <v>50</v>
      </c>
      <c r="H50" s="142">
        <v>320</v>
      </c>
      <c r="I50" s="142">
        <v>4</v>
      </c>
      <c r="J50" s="142">
        <v>990</v>
      </c>
      <c r="K50" s="142" t="s">
        <v>375</v>
      </c>
    </row>
    <row r="51" spans="1:11">
      <c r="A51" s="142">
        <v>414010</v>
      </c>
      <c r="B51" s="143">
        <v>13.7</v>
      </c>
      <c r="C51" s="143">
        <v>38.1</v>
      </c>
      <c r="D51" s="144">
        <v>6.97</v>
      </c>
      <c r="E51" s="143">
        <v>36</v>
      </c>
      <c r="F51" s="144">
        <v>201.6</v>
      </c>
      <c r="G51" s="142">
        <v>50</v>
      </c>
      <c r="H51" s="142">
        <v>320</v>
      </c>
      <c r="I51" s="142">
        <v>4</v>
      </c>
      <c r="J51" s="142">
        <v>980</v>
      </c>
      <c r="K51" s="142" t="s">
        <v>375</v>
      </c>
    </row>
    <row r="52" spans="1:11">
      <c r="A52" s="138">
        <v>427022</v>
      </c>
      <c r="B52" s="139">
        <v>17.5</v>
      </c>
      <c r="C52" s="139">
        <v>48</v>
      </c>
      <c r="D52" s="141">
        <v>8.6999999999999993</v>
      </c>
      <c r="E52" s="139">
        <v>36.5</v>
      </c>
      <c r="F52" s="141">
        <v>389.6</v>
      </c>
      <c r="G52" s="138">
        <v>50</v>
      </c>
      <c r="H52" s="138">
        <v>330</v>
      </c>
      <c r="I52" s="138">
        <v>4</v>
      </c>
      <c r="J52" s="138">
        <v>790</v>
      </c>
      <c r="K52" s="138" t="s">
        <v>375</v>
      </c>
    </row>
    <row r="53" spans="1:11">
      <c r="A53" s="138">
        <v>179016</v>
      </c>
      <c r="B53" s="139">
        <v>19.7</v>
      </c>
      <c r="C53" s="135">
        <v>46.5</v>
      </c>
      <c r="D53" s="136">
        <v>6.8</v>
      </c>
      <c r="E53" s="138">
        <v>42.4</v>
      </c>
      <c r="F53" s="137">
        <v>0</v>
      </c>
      <c r="G53" s="138">
        <v>51</v>
      </c>
      <c r="H53" s="138">
        <v>210</v>
      </c>
      <c r="I53" s="138">
        <v>12</v>
      </c>
      <c r="J53" s="138">
        <v>690</v>
      </c>
      <c r="K53" s="138" t="s">
        <v>381</v>
      </c>
    </row>
    <row r="54" spans="1:11">
      <c r="A54" s="138">
        <v>179022</v>
      </c>
      <c r="B54" s="139">
        <v>19.5</v>
      </c>
      <c r="C54" s="135">
        <v>48.8</v>
      </c>
      <c r="D54" s="136">
        <v>9.5500000000000007</v>
      </c>
      <c r="E54" s="138">
        <v>40</v>
      </c>
      <c r="F54" s="137">
        <v>0</v>
      </c>
      <c r="G54" s="138">
        <v>51</v>
      </c>
      <c r="H54" s="138">
        <v>210</v>
      </c>
      <c r="I54" s="138">
        <v>12</v>
      </c>
      <c r="J54" s="138">
        <v>725</v>
      </c>
      <c r="K54" s="138" t="s">
        <v>381</v>
      </c>
    </row>
    <row r="55" spans="1:11">
      <c r="A55" s="138">
        <v>179043</v>
      </c>
      <c r="B55" s="139">
        <v>15.9</v>
      </c>
      <c r="C55" s="135">
        <v>37.4</v>
      </c>
      <c r="D55" s="136">
        <v>6.56</v>
      </c>
      <c r="E55" s="138">
        <v>42.5</v>
      </c>
      <c r="F55" s="137">
        <v>0</v>
      </c>
      <c r="G55" s="138">
        <v>51</v>
      </c>
      <c r="H55" s="138">
        <v>180</v>
      </c>
      <c r="I55" s="138">
        <v>10</v>
      </c>
      <c r="J55" s="138">
        <v>695</v>
      </c>
      <c r="K55" s="138" t="s">
        <v>375</v>
      </c>
    </row>
    <row r="56" spans="1:11">
      <c r="A56" s="138">
        <v>342012</v>
      </c>
      <c r="B56" s="139">
        <v>18.600000000000001</v>
      </c>
      <c r="C56" s="139">
        <v>60</v>
      </c>
      <c r="D56" s="141">
        <v>10.72</v>
      </c>
      <c r="E56" s="139">
        <v>31</v>
      </c>
      <c r="F56" s="141">
        <v>482.7</v>
      </c>
      <c r="G56" s="138">
        <v>51</v>
      </c>
      <c r="H56" s="138">
        <v>160</v>
      </c>
      <c r="I56" s="138">
        <v>23</v>
      </c>
      <c r="J56" s="138">
        <v>940</v>
      </c>
      <c r="K56" s="138" t="s">
        <v>375</v>
      </c>
    </row>
    <row r="57" spans="1:11">
      <c r="A57" s="142">
        <v>414007</v>
      </c>
      <c r="B57" s="143">
        <v>15.4</v>
      </c>
      <c r="C57" s="143">
        <v>41.8</v>
      </c>
      <c r="D57" s="144">
        <v>6.96</v>
      </c>
      <c r="E57" s="143">
        <v>36.799999999999997</v>
      </c>
      <c r="F57" s="144">
        <v>257.3</v>
      </c>
      <c r="G57" s="142">
        <v>51</v>
      </c>
      <c r="H57" s="142">
        <v>320</v>
      </c>
      <c r="I57" s="142">
        <v>4</v>
      </c>
      <c r="J57" s="142">
        <v>985</v>
      </c>
      <c r="K57" s="142" t="s">
        <v>375</v>
      </c>
    </row>
    <row r="58" spans="1:11">
      <c r="A58" s="142">
        <v>414012</v>
      </c>
      <c r="B58" s="143">
        <v>17.2</v>
      </c>
      <c r="C58" s="143">
        <v>44.8</v>
      </c>
      <c r="D58" s="144">
        <v>6.7</v>
      </c>
      <c r="E58" s="143">
        <v>38.4</v>
      </c>
      <c r="F58" s="144">
        <v>243.3</v>
      </c>
      <c r="G58" s="142">
        <v>51</v>
      </c>
      <c r="H58" s="142">
        <v>320</v>
      </c>
      <c r="I58" s="142">
        <v>4</v>
      </c>
      <c r="J58" s="142">
        <v>975</v>
      </c>
      <c r="K58" s="142" t="s">
        <v>375</v>
      </c>
    </row>
    <row r="59" spans="1:11">
      <c r="A59" s="138">
        <v>179003</v>
      </c>
      <c r="B59" s="139">
        <v>22.35</v>
      </c>
      <c r="C59" s="135">
        <v>51.9</v>
      </c>
      <c r="D59" s="136">
        <v>8.5399999999999991</v>
      </c>
      <c r="E59" s="138">
        <v>43.1</v>
      </c>
      <c r="F59" s="137">
        <v>0</v>
      </c>
      <c r="G59" s="138">
        <v>52</v>
      </c>
      <c r="H59" s="138">
        <v>105</v>
      </c>
      <c r="I59" s="138">
        <v>4</v>
      </c>
      <c r="J59" s="138">
        <v>735</v>
      </c>
      <c r="K59" s="138" t="s">
        <v>375</v>
      </c>
    </row>
    <row r="60" spans="1:11">
      <c r="A60" s="138">
        <v>179025</v>
      </c>
      <c r="B60" s="139">
        <v>21.2</v>
      </c>
      <c r="C60" s="135">
        <v>50</v>
      </c>
      <c r="D60" s="136">
        <v>10.62</v>
      </c>
      <c r="E60" s="138">
        <v>42.4</v>
      </c>
      <c r="F60" s="136">
        <v>458.1</v>
      </c>
      <c r="G60" s="138">
        <v>52</v>
      </c>
      <c r="H60" s="138">
        <v>30</v>
      </c>
      <c r="I60" s="138">
        <v>2</v>
      </c>
      <c r="J60" s="138">
        <v>740</v>
      </c>
      <c r="K60" s="138" t="s">
        <v>375</v>
      </c>
    </row>
    <row r="61" spans="1:11">
      <c r="A61" s="138">
        <v>179038</v>
      </c>
      <c r="B61" s="139">
        <v>19.3</v>
      </c>
      <c r="C61" s="135">
        <v>44.3</v>
      </c>
      <c r="D61" s="136">
        <v>9.6199999999999992</v>
      </c>
      <c r="E61" s="138">
        <v>43.6</v>
      </c>
      <c r="F61" s="136">
        <v>424.85</v>
      </c>
      <c r="G61" s="138">
        <v>52</v>
      </c>
      <c r="H61" s="138">
        <v>150</v>
      </c>
      <c r="I61" s="138">
        <v>10</v>
      </c>
      <c r="J61" s="138">
        <v>705</v>
      </c>
      <c r="K61" s="138" t="s">
        <v>377</v>
      </c>
    </row>
    <row r="62" spans="1:11">
      <c r="A62" s="138">
        <v>179044</v>
      </c>
      <c r="B62" s="139">
        <v>20.100000000000001</v>
      </c>
      <c r="C62" s="135">
        <v>47.9</v>
      </c>
      <c r="D62" s="136">
        <v>8.2200000000000006</v>
      </c>
      <c r="E62" s="138">
        <v>42</v>
      </c>
      <c r="F62" s="136">
        <v>384.8</v>
      </c>
      <c r="G62" s="138">
        <v>52</v>
      </c>
      <c r="H62" s="138">
        <v>180</v>
      </c>
      <c r="I62" s="138">
        <v>10</v>
      </c>
      <c r="J62" s="138">
        <v>695</v>
      </c>
      <c r="K62" s="138" t="s">
        <v>375</v>
      </c>
    </row>
    <row r="63" spans="1:11">
      <c r="A63" s="138">
        <v>427010</v>
      </c>
      <c r="B63" s="139">
        <v>19.7</v>
      </c>
      <c r="C63" s="139">
        <v>40.700000000000003</v>
      </c>
      <c r="D63" s="141">
        <v>6.7</v>
      </c>
      <c r="E63" s="139">
        <v>48.4</v>
      </c>
      <c r="F63" s="141">
        <v>266.39999999999998</v>
      </c>
      <c r="G63" s="138">
        <v>52</v>
      </c>
      <c r="H63" s="138">
        <v>235</v>
      </c>
      <c r="I63" s="138">
        <v>10</v>
      </c>
      <c r="J63" s="138">
        <v>760</v>
      </c>
      <c r="K63" s="138" t="s">
        <v>375</v>
      </c>
    </row>
    <row r="64" spans="1:11">
      <c r="A64" s="134">
        <v>333920</v>
      </c>
      <c r="B64" s="135">
        <v>16</v>
      </c>
      <c r="C64" s="135">
        <v>35.6</v>
      </c>
      <c r="D64" s="136">
        <v>7.57</v>
      </c>
      <c r="E64" s="135">
        <v>44.9</v>
      </c>
      <c r="F64" s="136">
        <v>254.5</v>
      </c>
      <c r="G64" s="134">
        <v>53</v>
      </c>
      <c r="H64" s="134">
        <v>120</v>
      </c>
      <c r="I64" s="134">
        <v>16</v>
      </c>
      <c r="J64" s="134">
        <v>1100</v>
      </c>
      <c r="K64" s="134" t="s">
        <v>377</v>
      </c>
    </row>
    <row r="65" spans="1:11">
      <c r="A65" s="138">
        <v>179028</v>
      </c>
      <c r="B65" s="139">
        <v>23.1</v>
      </c>
      <c r="C65" s="135">
        <v>57</v>
      </c>
      <c r="D65" s="136">
        <v>9.33</v>
      </c>
      <c r="E65" s="138">
        <v>40.5</v>
      </c>
      <c r="F65" s="136">
        <v>490.2</v>
      </c>
      <c r="G65" s="138">
        <v>53</v>
      </c>
      <c r="H65" s="138">
        <v>30</v>
      </c>
      <c r="I65" s="138">
        <v>3</v>
      </c>
      <c r="J65" s="138">
        <v>730</v>
      </c>
      <c r="K65" s="138" t="s">
        <v>375</v>
      </c>
    </row>
    <row r="66" spans="1:11">
      <c r="A66" s="138">
        <v>179030</v>
      </c>
      <c r="B66" s="139">
        <v>22.6</v>
      </c>
      <c r="C66" s="135">
        <v>60.7</v>
      </c>
      <c r="D66" s="136">
        <v>11.25</v>
      </c>
      <c r="E66" s="138">
        <v>37.200000000000003</v>
      </c>
      <c r="F66" s="136">
        <v>436.5</v>
      </c>
      <c r="G66" s="138">
        <v>53</v>
      </c>
      <c r="H66" s="138">
        <v>30</v>
      </c>
      <c r="I66" s="138">
        <v>3</v>
      </c>
      <c r="J66" s="138">
        <v>730</v>
      </c>
      <c r="K66" s="138" t="s">
        <v>375</v>
      </c>
    </row>
    <row r="67" spans="1:11">
      <c r="A67" s="138">
        <v>179035</v>
      </c>
      <c r="B67" s="139">
        <v>19.399999999999999</v>
      </c>
      <c r="C67" s="135">
        <v>46.7</v>
      </c>
      <c r="D67" s="136">
        <v>8.81</v>
      </c>
      <c r="E67" s="138">
        <v>41.5</v>
      </c>
      <c r="F67" s="137">
        <v>0</v>
      </c>
      <c r="G67" s="138">
        <v>53</v>
      </c>
      <c r="H67" s="138">
        <v>150</v>
      </c>
      <c r="I67" s="138">
        <v>10</v>
      </c>
      <c r="J67" s="138">
        <v>710</v>
      </c>
      <c r="K67" s="138" t="s">
        <v>381</v>
      </c>
    </row>
    <row r="68" spans="1:11">
      <c r="A68" s="138">
        <v>179037</v>
      </c>
      <c r="B68" s="139">
        <v>23.1</v>
      </c>
      <c r="C68" s="135">
        <v>72.8</v>
      </c>
      <c r="D68" s="136">
        <v>10.16</v>
      </c>
      <c r="E68" s="138">
        <v>31.7</v>
      </c>
      <c r="F68" s="136">
        <v>516.5</v>
      </c>
      <c r="G68" s="138">
        <v>53</v>
      </c>
      <c r="H68" s="138">
        <v>150</v>
      </c>
      <c r="I68" s="138">
        <v>10</v>
      </c>
      <c r="J68" s="138">
        <v>705</v>
      </c>
      <c r="K68" s="138" t="s">
        <v>381</v>
      </c>
    </row>
    <row r="69" spans="1:11">
      <c r="A69" s="138">
        <v>342022</v>
      </c>
      <c r="B69" s="139">
        <v>14.6</v>
      </c>
      <c r="C69" s="139">
        <v>52.8</v>
      </c>
      <c r="D69" s="141">
        <v>9.48</v>
      </c>
      <c r="E69" s="139">
        <v>27.7</v>
      </c>
      <c r="F69" s="141">
        <v>391.9</v>
      </c>
      <c r="G69" s="138">
        <v>53</v>
      </c>
      <c r="H69" s="138">
        <v>20</v>
      </c>
      <c r="I69" s="138">
        <v>26</v>
      </c>
      <c r="J69" s="138">
        <v>870</v>
      </c>
      <c r="K69" s="138" t="s">
        <v>377</v>
      </c>
    </row>
    <row r="70" spans="1:11">
      <c r="A70" s="142">
        <v>414011</v>
      </c>
      <c r="B70" s="143">
        <v>18.899999999999999</v>
      </c>
      <c r="C70" s="143">
        <v>48.7</v>
      </c>
      <c r="D70" s="144">
        <v>8.7799999999999994</v>
      </c>
      <c r="E70" s="143">
        <v>38.799999999999997</v>
      </c>
      <c r="F70" s="144">
        <v>288.7</v>
      </c>
      <c r="G70" s="142">
        <v>53</v>
      </c>
      <c r="H70" s="142">
        <v>320</v>
      </c>
      <c r="I70" s="142">
        <v>4</v>
      </c>
      <c r="J70" s="142">
        <v>985</v>
      </c>
      <c r="K70" s="142" t="s">
        <v>375</v>
      </c>
    </row>
    <row r="71" spans="1:11">
      <c r="A71" s="138">
        <v>427023</v>
      </c>
      <c r="B71" s="139">
        <v>19</v>
      </c>
      <c r="C71" s="139">
        <v>49.3</v>
      </c>
      <c r="D71" s="141">
        <v>9.1</v>
      </c>
      <c r="E71" s="139">
        <v>38.5</v>
      </c>
      <c r="F71" s="141">
        <v>434.3</v>
      </c>
      <c r="G71" s="138">
        <v>53</v>
      </c>
      <c r="H71" s="138">
        <v>330</v>
      </c>
      <c r="I71" s="138">
        <v>4</v>
      </c>
      <c r="J71" s="138">
        <v>790</v>
      </c>
      <c r="K71" s="138" t="s">
        <v>375</v>
      </c>
    </row>
    <row r="72" spans="1:11">
      <c r="A72" s="138">
        <v>179011</v>
      </c>
      <c r="B72" s="139">
        <v>20.7</v>
      </c>
      <c r="C72" s="135">
        <v>47.4</v>
      </c>
      <c r="D72" s="136">
        <v>9.44</v>
      </c>
      <c r="E72" s="138">
        <v>43.7</v>
      </c>
      <c r="F72" s="136">
        <v>459.05</v>
      </c>
      <c r="G72" s="138">
        <v>54</v>
      </c>
      <c r="H72" s="138">
        <v>210</v>
      </c>
      <c r="I72" s="138">
        <v>4</v>
      </c>
      <c r="J72" s="138">
        <v>680</v>
      </c>
      <c r="K72" s="138" t="s">
        <v>381</v>
      </c>
    </row>
    <row r="73" spans="1:11">
      <c r="A73" s="138">
        <v>179049</v>
      </c>
      <c r="B73" s="139">
        <v>17.3</v>
      </c>
      <c r="C73" s="135">
        <v>42.4</v>
      </c>
      <c r="D73" s="136">
        <v>7.74</v>
      </c>
      <c r="E73" s="138">
        <v>40.799999999999997</v>
      </c>
      <c r="F73" s="136">
        <v>278.39999999999998</v>
      </c>
      <c r="G73" s="138">
        <v>54</v>
      </c>
      <c r="H73" s="138">
        <v>210</v>
      </c>
      <c r="I73" s="138">
        <v>12</v>
      </c>
      <c r="J73" s="138">
        <v>710</v>
      </c>
      <c r="K73" s="138" t="s">
        <v>377</v>
      </c>
    </row>
    <row r="74" spans="1:11">
      <c r="A74" s="138">
        <v>342011</v>
      </c>
      <c r="B74" s="139">
        <v>17.100000000000001</v>
      </c>
      <c r="C74" s="139">
        <v>52.6</v>
      </c>
      <c r="D74" s="141">
        <v>11.91</v>
      </c>
      <c r="E74" s="139">
        <v>32.5</v>
      </c>
      <c r="F74" s="141">
        <v>639.70000000000005</v>
      </c>
      <c r="G74" s="138">
        <v>54</v>
      </c>
      <c r="H74" s="138">
        <v>50</v>
      </c>
      <c r="I74" s="138">
        <v>32</v>
      </c>
      <c r="J74" s="138">
        <v>940</v>
      </c>
      <c r="K74" s="138" t="s">
        <v>375</v>
      </c>
    </row>
    <row r="75" spans="1:11">
      <c r="A75" s="138">
        <v>342027</v>
      </c>
      <c r="B75" s="139">
        <v>17.399999999999999</v>
      </c>
      <c r="C75" s="139">
        <v>59.2</v>
      </c>
      <c r="D75" s="141">
        <v>8.48</v>
      </c>
      <c r="E75" s="139">
        <v>29.4</v>
      </c>
      <c r="F75" s="141">
        <v>424.5</v>
      </c>
      <c r="G75" s="138">
        <v>54</v>
      </c>
      <c r="H75" s="138">
        <v>330</v>
      </c>
      <c r="I75" s="138">
        <v>20</v>
      </c>
      <c r="J75" s="138">
        <v>640</v>
      </c>
      <c r="K75" s="138" t="s">
        <v>377</v>
      </c>
    </row>
    <row r="76" spans="1:11">
      <c r="A76" s="138">
        <v>427024</v>
      </c>
      <c r="B76" s="139">
        <v>19.2</v>
      </c>
      <c r="C76" s="139">
        <v>60.3</v>
      </c>
      <c r="D76" s="141">
        <v>11.6</v>
      </c>
      <c r="E76" s="139">
        <v>31.8</v>
      </c>
      <c r="F76" s="141">
        <v>549.9</v>
      </c>
      <c r="G76" s="138">
        <v>54</v>
      </c>
      <c r="H76" s="138">
        <v>320</v>
      </c>
      <c r="I76" s="138">
        <v>10</v>
      </c>
      <c r="J76" s="138">
        <v>780</v>
      </c>
      <c r="K76" s="138" t="s">
        <v>381</v>
      </c>
    </row>
    <row r="77" spans="1:11">
      <c r="A77" s="134">
        <v>333905</v>
      </c>
      <c r="B77" s="135">
        <v>21.4</v>
      </c>
      <c r="C77" s="135">
        <v>47</v>
      </c>
      <c r="D77" s="136">
        <v>9.2799999999999994</v>
      </c>
      <c r="E77" s="135">
        <v>45.5</v>
      </c>
      <c r="F77" s="136">
        <v>455.4</v>
      </c>
      <c r="G77" s="134">
        <v>55</v>
      </c>
      <c r="H77" s="134">
        <v>70</v>
      </c>
      <c r="I77" s="134">
        <v>15</v>
      </c>
      <c r="J77" s="134">
        <v>760</v>
      </c>
      <c r="K77" s="134" t="s">
        <v>376</v>
      </c>
    </row>
    <row r="78" spans="1:11">
      <c r="A78" s="138">
        <v>179002</v>
      </c>
      <c r="B78" s="139">
        <v>21.83</v>
      </c>
      <c r="C78" s="135">
        <v>53.5</v>
      </c>
      <c r="D78" s="136">
        <v>9.9700000000000006</v>
      </c>
      <c r="E78" s="138">
        <v>40.799999999999997</v>
      </c>
      <c r="F78" s="137">
        <v>0</v>
      </c>
      <c r="G78" s="138">
        <v>55</v>
      </c>
      <c r="H78" s="138">
        <v>105</v>
      </c>
      <c r="I78" s="138">
        <v>4</v>
      </c>
      <c r="J78" s="138">
        <v>735</v>
      </c>
      <c r="K78" s="138" t="s">
        <v>375</v>
      </c>
    </row>
    <row r="79" spans="1:11">
      <c r="A79" s="138">
        <v>179020</v>
      </c>
      <c r="B79" s="139">
        <v>20.399999999999999</v>
      </c>
      <c r="C79" s="135">
        <v>63.1</v>
      </c>
      <c r="D79" s="136">
        <v>10.14</v>
      </c>
      <c r="E79" s="138">
        <v>32.299999999999997</v>
      </c>
      <c r="F79" s="136">
        <v>486.7</v>
      </c>
      <c r="G79" s="138">
        <v>55</v>
      </c>
      <c r="H79" s="138">
        <v>210</v>
      </c>
      <c r="I79" s="138">
        <v>12</v>
      </c>
      <c r="J79" s="138">
        <v>700</v>
      </c>
      <c r="K79" s="138" t="s">
        <v>381</v>
      </c>
    </row>
    <row r="80" spans="1:11">
      <c r="A80" s="142">
        <v>414013</v>
      </c>
      <c r="B80" s="143">
        <v>13.6</v>
      </c>
      <c r="C80" s="143">
        <v>35</v>
      </c>
      <c r="D80" s="144">
        <v>6.02</v>
      </c>
      <c r="E80" s="143">
        <v>38.9</v>
      </c>
      <c r="F80" s="144">
        <v>162.6</v>
      </c>
      <c r="G80" s="142">
        <v>55</v>
      </c>
      <c r="H80" s="142">
        <v>320</v>
      </c>
      <c r="I80" s="142">
        <v>4</v>
      </c>
      <c r="J80" s="142">
        <v>970</v>
      </c>
      <c r="K80" s="142" t="s">
        <v>375</v>
      </c>
    </row>
    <row r="81" spans="1:11">
      <c r="A81" s="138">
        <v>427019</v>
      </c>
      <c r="B81" s="139">
        <v>21.1</v>
      </c>
      <c r="C81" s="139">
        <v>60.2</v>
      </c>
      <c r="D81" s="141">
        <v>10.7</v>
      </c>
      <c r="E81" s="139">
        <v>35.1</v>
      </c>
      <c r="F81" s="141">
        <v>567.4</v>
      </c>
      <c r="G81" s="138">
        <v>55</v>
      </c>
      <c r="H81" s="138">
        <v>320</v>
      </c>
      <c r="I81" s="138">
        <v>10</v>
      </c>
      <c r="J81" s="138">
        <v>780</v>
      </c>
      <c r="K81" s="138" t="s">
        <v>381</v>
      </c>
    </row>
    <row r="82" spans="1:11">
      <c r="A82" s="138">
        <v>427025</v>
      </c>
      <c r="B82" s="139">
        <v>18.5</v>
      </c>
      <c r="C82" s="139">
        <v>52.2</v>
      </c>
      <c r="D82" s="141">
        <v>10.3</v>
      </c>
      <c r="E82" s="139">
        <v>35.4</v>
      </c>
      <c r="F82" s="141">
        <v>427.7</v>
      </c>
      <c r="G82" s="138">
        <v>55</v>
      </c>
      <c r="H82" s="138">
        <v>320</v>
      </c>
      <c r="I82" s="138">
        <v>10</v>
      </c>
      <c r="J82" s="138">
        <v>780</v>
      </c>
      <c r="K82" s="138" t="s">
        <v>381</v>
      </c>
    </row>
    <row r="83" spans="1:11">
      <c r="A83" s="138">
        <v>179024</v>
      </c>
      <c r="B83" s="139">
        <v>21.4</v>
      </c>
      <c r="C83" s="135">
        <v>56.2</v>
      </c>
      <c r="D83" s="136">
        <v>10.88</v>
      </c>
      <c r="E83" s="138">
        <v>38.1</v>
      </c>
      <c r="F83" s="136">
        <v>485.55</v>
      </c>
      <c r="G83" s="138">
        <v>56</v>
      </c>
      <c r="H83" s="138">
        <v>30</v>
      </c>
      <c r="I83" s="138">
        <v>2</v>
      </c>
      <c r="J83" s="138">
        <v>740</v>
      </c>
      <c r="K83" s="138" t="s">
        <v>375</v>
      </c>
    </row>
    <row r="84" spans="1:11">
      <c r="A84" s="138">
        <v>179031</v>
      </c>
      <c r="B84" s="139">
        <v>19.7</v>
      </c>
      <c r="C84" s="135">
        <v>52.9</v>
      </c>
      <c r="D84" s="136">
        <v>8.85</v>
      </c>
      <c r="E84" s="138">
        <v>37.200000000000003</v>
      </c>
      <c r="F84" s="136">
        <v>392.5</v>
      </c>
      <c r="G84" s="138">
        <v>56</v>
      </c>
      <c r="H84" s="138">
        <v>30</v>
      </c>
      <c r="I84" s="138">
        <v>3</v>
      </c>
      <c r="J84" s="138">
        <v>730</v>
      </c>
      <c r="K84" s="138" t="s">
        <v>375</v>
      </c>
    </row>
    <row r="85" spans="1:11">
      <c r="A85" s="134">
        <v>333911</v>
      </c>
      <c r="B85" s="135">
        <v>21.5</v>
      </c>
      <c r="C85" s="135">
        <v>72.5</v>
      </c>
      <c r="D85" s="136">
        <v>11.72</v>
      </c>
      <c r="E85" s="135">
        <v>29.6</v>
      </c>
      <c r="F85" s="137">
        <v>0</v>
      </c>
      <c r="G85" s="134">
        <v>57</v>
      </c>
      <c r="H85" s="134">
        <v>75</v>
      </c>
      <c r="I85" s="134">
        <v>18</v>
      </c>
      <c r="J85" s="134">
        <v>910</v>
      </c>
      <c r="K85" s="134" t="s">
        <v>377</v>
      </c>
    </row>
    <row r="86" spans="1:11">
      <c r="A86" s="138">
        <v>179015</v>
      </c>
      <c r="B86" s="139">
        <v>21.9</v>
      </c>
      <c r="C86" s="135">
        <v>58.7</v>
      </c>
      <c r="D86" s="136">
        <v>9.0299999999999994</v>
      </c>
      <c r="E86" s="138">
        <v>37.299999999999997</v>
      </c>
      <c r="F86" s="137">
        <v>0</v>
      </c>
      <c r="G86" s="138">
        <v>57</v>
      </c>
      <c r="H86" s="138">
        <v>210</v>
      </c>
      <c r="I86" s="138">
        <v>12</v>
      </c>
      <c r="J86" s="138">
        <v>685</v>
      </c>
      <c r="K86" s="138" t="s">
        <v>381</v>
      </c>
    </row>
    <row r="87" spans="1:11">
      <c r="A87" s="138">
        <v>427012</v>
      </c>
      <c r="B87" s="139">
        <v>22.8</v>
      </c>
      <c r="C87" s="139">
        <v>59.3</v>
      </c>
      <c r="D87" s="141">
        <v>9.1</v>
      </c>
      <c r="E87" s="139">
        <v>38.4</v>
      </c>
      <c r="F87" s="145">
        <v>0</v>
      </c>
      <c r="G87" s="138">
        <v>57</v>
      </c>
      <c r="H87" s="138">
        <v>235</v>
      </c>
      <c r="I87" s="138">
        <v>10</v>
      </c>
      <c r="J87" s="138">
        <v>760</v>
      </c>
      <c r="K87" s="138" t="s">
        <v>375</v>
      </c>
    </row>
    <row r="88" spans="1:11">
      <c r="A88" s="134">
        <v>333914</v>
      </c>
      <c r="B88" s="135">
        <v>20.100000000000001</v>
      </c>
      <c r="C88" s="135">
        <v>48.2</v>
      </c>
      <c r="D88" s="136">
        <v>8.83</v>
      </c>
      <c r="E88" s="135">
        <v>41.7</v>
      </c>
      <c r="F88" s="136">
        <v>383</v>
      </c>
      <c r="G88" s="134">
        <v>58</v>
      </c>
      <c r="H88" s="134">
        <v>320</v>
      </c>
      <c r="I88" s="134">
        <v>30</v>
      </c>
      <c r="J88" s="134">
        <v>520</v>
      </c>
      <c r="K88" s="134" t="s">
        <v>376</v>
      </c>
    </row>
    <row r="89" spans="1:11">
      <c r="A89" s="138">
        <v>179001</v>
      </c>
      <c r="B89" s="139">
        <v>23.52</v>
      </c>
      <c r="C89" s="135">
        <v>51.2</v>
      </c>
      <c r="D89" s="136">
        <v>10.19</v>
      </c>
      <c r="E89" s="138">
        <v>45.9</v>
      </c>
      <c r="F89" s="136">
        <v>505.5</v>
      </c>
      <c r="G89" s="138">
        <v>58</v>
      </c>
      <c r="H89" s="138">
        <v>30</v>
      </c>
      <c r="I89" s="138">
        <v>2</v>
      </c>
      <c r="J89" s="138">
        <v>740</v>
      </c>
      <c r="K89" s="138" t="s">
        <v>375</v>
      </c>
    </row>
    <row r="90" spans="1:11">
      <c r="A90" s="138">
        <v>179039</v>
      </c>
      <c r="B90" s="139">
        <v>21.3</v>
      </c>
      <c r="C90" s="135">
        <v>52.9</v>
      </c>
      <c r="D90" s="136">
        <v>8.8699999999999992</v>
      </c>
      <c r="E90" s="138">
        <v>40.299999999999997</v>
      </c>
      <c r="F90" s="136">
        <v>462.6</v>
      </c>
      <c r="G90" s="138">
        <v>59</v>
      </c>
      <c r="H90" s="138">
        <v>150</v>
      </c>
      <c r="I90" s="138">
        <v>10</v>
      </c>
      <c r="J90" s="138">
        <v>700</v>
      </c>
      <c r="K90" s="138" t="s">
        <v>381</v>
      </c>
    </row>
    <row r="91" spans="1:11">
      <c r="A91" s="138">
        <v>179041</v>
      </c>
      <c r="B91" s="139">
        <v>17</v>
      </c>
      <c r="C91" s="135">
        <v>42.1</v>
      </c>
      <c r="D91" s="136">
        <v>7.14</v>
      </c>
      <c r="E91" s="138">
        <v>40.4</v>
      </c>
      <c r="F91" s="137">
        <v>0</v>
      </c>
      <c r="G91" s="138">
        <v>59</v>
      </c>
      <c r="H91" s="138">
        <v>180</v>
      </c>
      <c r="I91" s="138">
        <v>10</v>
      </c>
      <c r="J91" s="138">
        <v>690</v>
      </c>
      <c r="K91" s="138" t="s">
        <v>375</v>
      </c>
    </row>
    <row r="92" spans="1:11">
      <c r="A92" s="134">
        <v>333902</v>
      </c>
      <c r="B92" s="135">
        <v>16</v>
      </c>
      <c r="C92" s="135">
        <v>44.8</v>
      </c>
      <c r="D92" s="136">
        <v>8.64</v>
      </c>
      <c r="E92" s="135">
        <v>35.700000000000003</v>
      </c>
      <c r="F92" s="136">
        <v>330.8</v>
      </c>
      <c r="G92" s="134">
        <v>61</v>
      </c>
      <c r="H92" s="134">
        <v>160</v>
      </c>
      <c r="I92" s="134">
        <v>24</v>
      </c>
      <c r="J92" s="134">
        <v>840</v>
      </c>
      <c r="K92" s="134" t="s">
        <v>375</v>
      </c>
    </row>
    <row r="93" spans="1:11">
      <c r="A93" s="138">
        <v>179012</v>
      </c>
      <c r="B93" s="139">
        <v>23.8</v>
      </c>
      <c r="C93" s="135">
        <v>62.7</v>
      </c>
      <c r="D93" s="136">
        <v>11.61</v>
      </c>
      <c r="E93" s="138">
        <v>38</v>
      </c>
      <c r="F93" s="136">
        <v>647</v>
      </c>
      <c r="G93" s="138">
        <v>61</v>
      </c>
      <c r="H93" s="138">
        <v>210</v>
      </c>
      <c r="I93" s="138">
        <v>8</v>
      </c>
      <c r="J93" s="138">
        <v>685</v>
      </c>
      <c r="K93" s="138" t="s">
        <v>381</v>
      </c>
    </row>
    <row r="94" spans="1:11">
      <c r="A94" s="134">
        <v>333903</v>
      </c>
      <c r="B94" s="135">
        <v>15.6</v>
      </c>
      <c r="C94" s="135">
        <v>46</v>
      </c>
      <c r="D94" s="136">
        <v>8.64</v>
      </c>
      <c r="E94" s="135">
        <v>33.9</v>
      </c>
      <c r="F94" s="136">
        <v>374</v>
      </c>
      <c r="G94" s="134">
        <v>62</v>
      </c>
      <c r="H94" s="134">
        <v>160</v>
      </c>
      <c r="I94" s="134">
        <v>24</v>
      </c>
      <c r="J94" s="134">
        <v>840</v>
      </c>
      <c r="K94" s="134" t="s">
        <v>375</v>
      </c>
    </row>
    <row r="95" spans="1:11">
      <c r="A95" s="138">
        <v>342014</v>
      </c>
      <c r="B95" s="139">
        <v>20</v>
      </c>
      <c r="C95" s="139">
        <v>57.6</v>
      </c>
      <c r="D95" s="141">
        <v>8.6</v>
      </c>
      <c r="E95" s="139">
        <v>34.700000000000003</v>
      </c>
      <c r="F95" s="141">
        <v>381.6</v>
      </c>
      <c r="G95" s="138">
        <v>62</v>
      </c>
      <c r="H95" s="138">
        <v>260</v>
      </c>
      <c r="I95" s="138">
        <v>20</v>
      </c>
      <c r="J95" s="138">
        <v>945</v>
      </c>
      <c r="K95" s="138" t="s">
        <v>375</v>
      </c>
    </row>
    <row r="96" spans="1:11">
      <c r="A96" s="138">
        <v>342021</v>
      </c>
      <c r="B96" s="139">
        <v>18.600000000000001</v>
      </c>
      <c r="C96" s="139">
        <v>70.599999999999994</v>
      </c>
      <c r="D96" s="141">
        <v>12.64</v>
      </c>
      <c r="E96" s="139">
        <v>26.3</v>
      </c>
      <c r="F96" s="141">
        <v>804.9</v>
      </c>
      <c r="G96" s="138">
        <v>62</v>
      </c>
      <c r="H96" s="138">
        <v>60</v>
      </c>
      <c r="I96" s="138">
        <v>12</v>
      </c>
      <c r="J96" s="138">
        <v>800</v>
      </c>
      <c r="K96" s="138" t="s">
        <v>377</v>
      </c>
    </row>
    <row r="97" spans="1:11">
      <c r="A97" s="138">
        <v>179013</v>
      </c>
      <c r="B97" s="139">
        <v>23.1</v>
      </c>
      <c r="C97" s="135">
        <v>55.8</v>
      </c>
      <c r="D97" s="136">
        <v>10.42</v>
      </c>
      <c r="E97" s="138">
        <v>41.4</v>
      </c>
      <c r="F97" s="136">
        <v>595.9</v>
      </c>
      <c r="G97" s="138">
        <v>63</v>
      </c>
      <c r="H97" s="138">
        <v>210</v>
      </c>
      <c r="I97" s="138">
        <v>12</v>
      </c>
      <c r="J97" s="138">
        <v>685</v>
      </c>
      <c r="K97" s="138" t="s">
        <v>381</v>
      </c>
    </row>
    <row r="98" spans="1:11">
      <c r="A98" s="138">
        <v>179018</v>
      </c>
      <c r="B98" s="139">
        <v>23.8</v>
      </c>
      <c r="C98" s="135">
        <v>64.099999999999994</v>
      </c>
      <c r="D98" s="136">
        <v>9.34</v>
      </c>
      <c r="E98" s="138">
        <v>37.1</v>
      </c>
      <c r="F98" s="136">
        <v>492.75</v>
      </c>
      <c r="G98" s="138">
        <v>64</v>
      </c>
      <c r="H98" s="138">
        <v>210</v>
      </c>
      <c r="I98" s="138">
        <v>12</v>
      </c>
      <c r="J98" s="138">
        <v>700</v>
      </c>
      <c r="K98" s="138" t="s">
        <v>381</v>
      </c>
    </row>
    <row r="99" spans="1:11">
      <c r="A99" s="138">
        <v>179017</v>
      </c>
      <c r="B99" s="139">
        <v>22.4</v>
      </c>
      <c r="C99" s="135">
        <v>67.5</v>
      </c>
      <c r="D99" s="136">
        <v>9.5399999999999991</v>
      </c>
      <c r="E99" s="138">
        <v>33.200000000000003</v>
      </c>
      <c r="F99" s="136">
        <v>484.2</v>
      </c>
      <c r="G99" s="138">
        <v>65</v>
      </c>
      <c r="H99" s="138">
        <v>210</v>
      </c>
      <c r="I99" s="138">
        <v>12</v>
      </c>
      <c r="J99" s="138">
        <v>690</v>
      </c>
      <c r="K99" s="138" t="s">
        <v>381</v>
      </c>
    </row>
    <row r="100" spans="1:11">
      <c r="A100" s="138">
        <v>179034</v>
      </c>
      <c r="B100" s="139">
        <v>22.9</v>
      </c>
      <c r="C100" s="135">
        <v>59.5</v>
      </c>
      <c r="D100" s="136">
        <v>10.7</v>
      </c>
      <c r="E100" s="138">
        <v>38.5</v>
      </c>
      <c r="F100" s="136">
        <v>579</v>
      </c>
      <c r="G100" s="138">
        <v>65</v>
      </c>
      <c r="H100" s="138">
        <v>150</v>
      </c>
      <c r="I100" s="138">
        <v>10</v>
      </c>
      <c r="J100" s="138">
        <v>725</v>
      </c>
      <c r="K100" s="138" t="s">
        <v>381</v>
      </c>
    </row>
    <row r="101" spans="1:11">
      <c r="A101" s="138">
        <v>427017</v>
      </c>
      <c r="B101" s="139">
        <v>21.7</v>
      </c>
      <c r="C101" s="139">
        <v>85.1</v>
      </c>
      <c r="D101" s="141">
        <v>11.8</v>
      </c>
      <c r="E101" s="139">
        <v>25.5</v>
      </c>
      <c r="F101" s="145">
        <v>0</v>
      </c>
      <c r="G101" s="138">
        <v>65</v>
      </c>
      <c r="H101" s="138">
        <v>320</v>
      </c>
      <c r="I101" s="138">
        <v>10</v>
      </c>
      <c r="J101" s="138">
        <v>785</v>
      </c>
      <c r="K101" s="138" t="s">
        <v>377</v>
      </c>
    </row>
    <row r="102" spans="1:11">
      <c r="A102" s="134">
        <v>333913</v>
      </c>
      <c r="B102" s="135">
        <v>24.7</v>
      </c>
      <c r="C102" s="135">
        <v>57</v>
      </c>
      <c r="D102" s="136">
        <v>12.76</v>
      </c>
      <c r="E102" s="135">
        <v>43.3</v>
      </c>
      <c r="F102" s="136">
        <v>666</v>
      </c>
      <c r="G102" s="134">
        <v>66</v>
      </c>
      <c r="H102" s="134">
        <v>320</v>
      </c>
      <c r="I102" s="134">
        <v>30</v>
      </c>
      <c r="J102" s="134">
        <v>520</v>
      </c>
      <c r="K102" s="134" t="s">
        <v>376</v>
      </c>
    </row>
    <row r="103" spans="1:11">
      <c r="A103" s="173">
        <v>179026</v>
      </c>
      <c r="B103" s="174">
        <v>24.9</v>
      </c>
      <c r="C103" s="175">
        <v>70.900000000000006</v>
      </c>
      <c r="D103" s="176">
        <v>0</v>
      </c>
      <c r="E103" s="173">
        <v>35.1</v>
      </c>
      <c r="F103" s="176">
        <v>735.25</v>
      </c>
      <c r="G103" s="173">
        <v>66</v>
      </c>
      <c r="H103" s="173">
        <v>30</v>
      </c>
      <c r="I103" s="173">
        <v>2</v>
      </c>
      <c r="J103" s="173">
        <v>740</v>
      </c>
      <c r="K103" s="173" t="s">
        <v>375</v>
      </c>
    </row>
    <row r="104" spans="1:11">
      <c r="A104" s="138">
        <v>179027</v>
      </c>
      <c r="B104" s="139">
        <v>25.7</v>
      </c>
      <c r="C104" s="135">
        <v>63.4</v>
      </c>
      <c r="D104" s="136">
        <v>12.14</v>
      </c>
      <c r="E104" s="138">
        <v>40.5</v>
      </c>
      <c r="F104" s="137">
        <v>0</v>
      </c>
      <c r="G104" s="138">
        <v>66</v>
      </c>
      <c r="H104" s="138">
        <v>30</v>
      </c>
      <c r="I104" s="138">
        <v>3</v>
      </c>
      <c r="J104" s="138">
        <v>735</v>
      </c>
      <c r="K104" s="138" t="s">
        <v>375</v>
      </c>
    </row>
    <row r="105" spans="1:11">
      <c r="A105" s="138">
        <v>179029</v>
      </c>
      <c r="B105" s="139">
        <v>22.3</v>
      </c>
      <c r="C105" s="135">
        <v>74</v>
      </c>
      <c r="D105" s="136">
        <v>11.59</v>
      </c>
      <c r="E105" s="138">
        <v>30.1</v>
      </c>
      <c r="F105" s="136">
        <v>495.65</v>
      </c>
      <c r="G105" s="138">
        <v>66</v>
      </c>
      <c r="H105" s="138">
        <v>30</v>
      </c>
      <c r="I105" s="138">
        <v>3</v>
      </c>
      <c r="J105" s="138">
        <v>735</v>
      </c>
      <c r="K105" s="138" t="s">
        <v>375</v>
      </c>
    </row>
    <row r="106" spans="1:11">
      <c r="A106" s="138">
        <v>342018</v>
      </c>
      <c r="B106" s="139">
        <v>17.100000000000001</v>
      </c>
      <c r="C106" s="139">
        <v>58.3</v>
      </c>
      <c r="D106" s="141">
        <v>11.85</v>
      </c>
      <c r="E106" s="139">
        <v>29.3</v>
      </c>
      <c r="F106" s="141">
        <v>598.25</v>
      </c>
      <c r="G106" s="138">
        <v>66</v>
      </c>
      <c r="H106" s="138">
        <v>345</v>
      </c>
      <c r="I106" s="138">
        <v>22</v>
      </c>
      <c r="J106" s="138">
        <v>950</v>
      </c>
      <c r="K106" s="138" t="s">
        <v>375</v>
      </c>
    </row>
    <row r="107" spans="1:11">
      <c r="A107" s="138">
        <v>179004</v>
      </c>
      <c r="B107" s="139">
        <v>25.95</v>
      </c>
      <c r="C107" s="135">
        <v>67.7</v>
      </c>
      <c r="D107" s="136">
        <v>10.56</v>
      </c>
      <c r="E107" s="138">
        <v>38.299999999999997</v>
      </c>
      <c r="F107" s="137">
        <v>0</v>
      </c>
      <c r="G107" s="138">
        <v>67</v>
      </c>
      <c r="H107" s="138">
        <v>105</v>
      </c>
      <c r="I107" s="138">
        <v>4</v>
      </c>
      <c r="J107" s="138">
        <v>730</v>
      </c>
      <c r="K107" s="138" t="s">
        <v>375</v>
      </c>
    </row>
    <row r="108" spans="1:11">
      <c r="A108" s="138">
        <v>179023</v>
      </c>
      <c r="B108" s="139">
        <v>24.8</v>
      </c>
      <c r="C108" s="135">
        <v>80.900000000000006</v>
      </c>
      <c r="D108" s="136">
        <v>13.25</v>
      </c>
      <c r="E108" s="138">
        <v>30.7</v>
      </c>
      <c r="F108" s="136">
        <v>765.3</v>
      </c>
      <c r="G108" s="138">
        <v>67</v>
      </c>
      <c r="H108" s="138">
        <v>210</v>
      </c>
      <c r="I108" s="138">
        <v>12</v>
      </c>
      <c r="J108" s="138">
        <v>720</v>
      </c>
      <c r="K108" s="138" t="s">
        <v>381</v>
      </c>
    </row>
    <row r="109" spans="1:11">
      <c r="A109" s="138">
        <v>179033</v>
      </c>
      <c r="B109" s="139">
        <v>27.1</v>
      </c>
      <c r="C109" s="135">
        <v>72.5</v>
      </c>
      <c r="D109" s="136">
        <v>13.23</v>
      </c>
      <c r="E109" s="138">
        <v>37.4</v>
      </c>
      <c r="F109" s="137">
        <v>0</v>
      </c>
      <c r="G109" s="138">
        <v>67</v>
      </c>
      <c r="H109" s="138">
        <v>105</v>
      </c>
      <c r="I109" s="138">
        <v>2</v>
      </c>
      <c r="J109" s="138">
        <v>735</v>
      </c>
      <c r="K109" s="138" t="s">
        <v>375</v>
      </c>
    </row>
    <row r="110" spans="1:11">
      <c r="A110" s="138">
        <v>342008</v>
      </c>
      <c r="B110" s="139">
        <v>23</v>
      </c>
      <c r="C110" s="139">
        <v>76.599999999999994</v>
      </c>
      <c r="D110" s="141">
        <v>10.36</v>
      </c>
      <c r="E110" s="139">
        <v>30</v>
      </c>
      <c r="F110" s="141">
        <v>588.9</v>
      </c>
      <c r="G110" s="138">
        <v>67</v>
      </c>
      <c r="H110" s="138">
        <v>190</v>
      </c>
      <c r="I110" s="138">
        <v>6</v>
      </c>
      <c r="J110" s="138">
        <v>850</v>
      </c>
      <c r="K110" s="138" t="s">
        <v>375</v>
      </c>
    </row>
    <row r="111" spans="1:11">
      <c r="A111" s="138">
        <v>342013</v>
      </c>
      <c r="B111" s="139">
        <v>21.7</v>
      </c>
      <c r="C111" s="139">
        <v>63.4</v>
      </c>
      <c r="D111" s="141">
        <v>9.4600000000000009</v>
      </c>
      <c r="E111" s="139">
        <v>34.200000000000003</v>
      </c>
      <c r="F111" s="141">
        <v>424.4</v>
      </c>
      <c r="G111" s="138">
        <v>67</v>
      </c>
      <c r="H111" s="138">
        <v>180</v>
      </c>
      <c r="I111" s="138">
        <v>20</v>
      </c>
      <c r="J111" s="138">
        <v>945</v>
      </c>
      <c r="K111" s="138" t="s">
        <v>375</v>
      </c>
    </row>
    <row r="112" spans="1:11">
      <c r="A112" s="138">
        <v>342026</v>
      </c>
      <c r="B112" s="139">
        <v>19.3</v>
      </c>
      <c r="C112" s="139">
        <v>75.599999999999994</v>
      </c>
      <c r="D112" s="141">
        <v>13.12</v>
      </c>
      <c r="E112" s="139">
        <v>25.5</v>
      </c>
      <c r="F112" s="141">
        <v>663</v>
      </c>
      <c r="G112" s="138">
        <v>67</v>
      </c>
      <c r="H112" s="138">
        <v>315</v>
      </c>
      <c r="I112" s="138">
        <v>15</v>
      </c>
      <c r="J112" s="138">
        <v>670</v>
      </c>
      <c r="K112" s="138" t="s">
        <v>377</v>
      </c>
    </row>
    <row r="113" spans="1:11">
      <c r="A113" s="138">
        <v>427020</v>
      </c>
      <c r="B113" s="139">
        <v>22.1</v>
      </c>
      <c r="C113" s="139">
        <v>43.4</v>
      </c>
      <c r="D113" s="141">
        <v>8.3000000000000007</v>
      </c>
      <c r="E113" s="139">
        <v>50.9</v>
      </c>
      <c r="F113" s="145">
        <v>0</v>
      </c>
      <c r="G113" s="138">
        <v>67</v>
      </c>
      <c r="H113" s="138">
        <v>320</v>
      </c>
      <c r="I113" s="138">
        <v>10</v>
      </c>
      <c r="J113" s="138">
        <v>780</v>
      </c>
      <c r="K113" s="138" t="s">
        <v>381</v>
      </c>
    </row>
    <row r="114" spans="1:11">
      <c r="A114" s="134">
        <v>333901</v>
      </c>
      <c r="B114" s="135">
        <v>18.600000000000001</v>
      </c>
      <c r="C114" s="135">
        <v>42.5</v>
      </c>
      <c r="D114" s="136">
        <v>10.43</v>
      </c>
      <c r="E114" s="135">
        <v>43.8</v>
      </c>
      <c r="F114" s="136">
        <v>322.89999999999998</v>
      </c>
      <c r="G114" s="134">
        <v>68</v>
      </c>
      <c r="H114" s="134">
        <v>160</v>
      </c>
      <c r="I114" s="134">
        <v>24</v>
      </c>
      <c r="J114" s="134">
        <v>840</v>
      </c>
      <c r="K114" s="134" t="s">
        <v>375</v>
      </c>
    </row>
    <row r="115" spans="1:11">
      <c r="A115" s="134">
        <v>333910</v>
      </c>
      <c r="B115" s="135">
        <v>18.7</v>
      </c>
      <c r="C115" s="135">
        <v>57</v>
      </c>
      <c r="D115" s="136">
        <v>11.4</v>
      </c>
      <c r="E115" s="135">
        <v>32.799999999999997</v>
      </c>
      <c r="F115" s="137">
        <v>0</v>
      </c>
      <c r="G115" s="134">
        <v>69</v>
      </c>
      <c r="H115" s="134">
        <v>75</v>
      </c>
      <c r="I115" s="134">
        <v>18</v>
      </c>
      <c r="J115" s="134">
        <v>910</v>
      </c>
      <c r="K115" s="134" t="s">
        <v>377</v>
      </c>
    </row>
    <row r="116" spans="1:11">
      <c r="A116" s="134">
        <v>333912</v>
      </c>
      <c r="B116" s="135">
        <v>16.5</v>
      </c>
      <c r="C116" s="135">
        <v>49.3</v>
      </c>
      <c r="D116" s="136">
        <v>9.91</v>
      </c>
      <c r="E116" s="135">
        <v>33.5</v>
      </c>
      <c r="F116" s="136">
        <v>442</v>
      </c>
      <c r="G116" s="134">
        <v>69</v>
      </c>
      <c r="H116" s="134">
        <v>320</v>
      </c>
      <c r="I116" s="134">
        <v>30</v>
      </c>
      <c r="J116" s="134">
        <v>520</v>
      </c>
      <c r="K116" s="134" t="s">
        <v>376</v>
      </c>
    </row>
    <row r="117" spans="1:11">
      <c r="A117" s="138">
        <v>179010</v>
      </c>
      <c r="B117" s="139">
        <v>25.9</v>
      </c>
      <c r="C117" s="135">
        <v>54.3</v>
      </c>
      <c r="D117" s="136">
        <v>11.98</v>
      </c>
      <c r="E117" s="138">
        <v>47.7</v>
      </c>
      <c r="F117" s="137">
        <v>0</v>
      </c>
      <c r="G117" s="138">
        <v>70</v>
      </c>
      <c r="H117" s="138">
        <v>180</v>
      </c>
      <c r="I117" s="138">
        <v>2</v>
      </c>
      <c r="J117" s="138">
        <v>680</v>
      </c>
      <c r="K117" s="138" t="s">
        <v>381</v>
      </c>
    </row>
    <row r="118" spans="1:11">
      <c r="A118" s="138">
        <v>427028</v>
      </c>
      <c r="B118" s="139">
        <v>29.5</v>
      </c>
      <c r="C118" s="139">
        <v>54.5</v>
      </c>
      <c r="D118" s="141">
        <v>8.9</v>
      </c>
      <c r="E118" s="139">
        <v>54.1</v>
      </c>
      <c r="F118" s="141">
        <v>695.5</v>
      </c>
      <c r="G118" s="138">
        <v>70</v>
      </c>
      <c r="H118" s="138">
        <v>210</v>
      </c>
      <c r="I118" s="138">
        <v>4</v>
      </c>
      <c r="J118" s="138">
        <v>780</v>
      </c>
      <c r="K118" s="138" t="s">
        <v>375</v>
      </c>
    </row>
    <row r="119" spans="1:11">
      <c r="A119" s="138">
        <v>342019</v>
      </c>
      <c r="B119" s="139">
        <v>20.3</v>
      </c>
      <c r="C119" s="139">
        <v>71.099999999999994</v>
      </c>
      <c r="D119" s="141">
        <v>10.68</v>
      </c>
      <c r="E119" s="139">
        <v>28.6</v>
      </c>
      <c r="F119" s="141">
        <v>634.04999999999995</v>
      </c>
      <c r="G119" s="138">
        <v>71</v>
      </c>
      <c r="H119" s="138">
        <v>90</v>
      </c>
      <c r="I119" s="138">
        <v>17</v>
      </c>
      <c r="J119" s="138">
        <v>840</v>
      </c>
      <c r="K119" s="138" t="s">
        <v>375</v>
      </c>
    </row>
    <row r="120" spans="1:11">
      <c r="A120" s="138">
        <v>179032</v>
      </c>
      <c r="B120" s="139">
        <v>26.1</v>
      </c>
      <c r="C120" s="135">
        <v>71.8</v>
      </c>
      <c r="D120" s="136">
        <v>12.08</v>
      </c>
      <c r="E120" s="138">
        <v>36.4</v>
      </c>
      <c r="F120" s="136">
        <v>670.4</v>
      </c>
      <c r="G120" s="138">
        <v>72</v>
      </c>
      <c r="H120" s="138">
        <v>30</v>
      </c>
      <c r="I120" s="138">
        <v>4</v>
      </c>
      <c r="J120" s="138">
        <v>730</v>
      </c>
      <c r="K120" s="138" t="s">
        <v>375</v>
      </c>
    </row>
    <row r="121" spans="1:11">
      <c r="A121" s="138">
        <v>342002</v>
      </c>
      <c r="B121" s="139">
        <v>24.6</v>
      </c>
      <c r="C121" s="139">
        <v>78.599999999999994</v>
      </c>
      <c r="D121" s="141">
        <v>14.58</v>
      </c>
      <c r="E121" s="139">
        <v>31.3</v>
      </c>
      <c r="F121" s="141">
        <v>824.1</v>
      </c>
      <c r="G121" s="138">
        <v>72</v>
      </c>
      <c r="H121" s="138">
        <v>145</v>
      </c>
      <c r="I121" s="138">
        <v>25</v>
      </c>
      <c r="J121" s="138">
        <v>750</v>
      </c>
      <c r="K121" s="138" t="s">
        <v>375</v>
      </c>
    </row>
    <row r="122" spans="1:11">
      <c r="A122" s="138">
        <v>342009</v>
      </c>
      <c r="B122" s="139">
        <v>18.3</v>
      </c>
      <c r="C122" s="139">
        <v>70.099999999999994</v>
      </c>
      <c r="D122" s="141">
        <v>12.09</v>
      </c>
      <c r="E122" s="139">
        <v>26.1</v>
      </c>
      <c r="F122" s="141">
        <v>627.04999999999995</v>
      </c>
      <c r="G122" s="138">
        <v>72</v>
      </c>
      <c r="H122" s="138">
        <v>200</v>
      </c>
      <c r="I122" s="138">
        <v>25</v>
      </c>
      <c r="J122" s="138">
        <v>730</v>
      </c>
      <c r="K122" s="138" t="s">
        <v>375</v>
      </c>
    </row>
    <row r="123" spans="1:11">
      <c r="A123" s="138">
        <v>342024</v>
      </c>
      <c r="B123" s="139">
        <v>22.5</v>
      </c>
      <c r="C123" s="139">
        <v>84.8</v>
      </c>
      <c r="D123" s="141">
        <v>13.4</v>
      </c>
      <c r="E123" s="139">
        <v>26.5</v>
      </c>
      <c r="F123" s="141">
        <v>769.8</v>
      </c>
      <c r="G123" s="138">
        <v>72</v>
      </c>
      <c r="H123" s="138">
        <v>60</v>
      </c>
      <c r="I123" s="138">
        <v>27</v>
      </c>
      <c r="J123" s="138">
        <v>860</v>
      </c>
      <c r="K123" s="138" t="s">
        <v>377</v>
      </c>
    </row>
    <row r="124" spans="1:11">
      <c r="A124" s="138">
        <v>179008</v>
      </c>
      <c r="B124" s="139">
        <v>26.4</v>
      </c>
      <c r="C124" s="135">
        <v>69.7</v>
      </c>
      <c r="D124" s="136">
        <v>10.77</v>
      </c>
      <c r="E124" s="138">
        <v>37.9</v>
      </c>
      <c r="F124" s="137">
        <v>0</v>
      </c>
      <c r="G124" s="138">
        <v>74</v>
      </c>
      <c r="H124" s="138">
        <v>180</v>
      </c>
      <c r="I124" s="138">
        <v>10</v>
      </c>
      <c r="J124" s="138">
        <v>685</v>
      </c>
      <c r="K124" s="138" t="s">
        <v>381</v>
      </c>
    </row>
    <row r="125" spans="1:11">
      <c r="A125" s="138">
        <v>179040</v>
      </c>
      <c r="B125" s="139">
        <v>19.100000000000001</v>
      </c>
      <c r="C125" s="135">
        <v>60.3</v>
      </c>
      <c r="D125" s="136">
        <v>8.85</v>
      </c>
      <c r="E125" s="138">
        <v>31.7</v>
      </c>
      <c r="F125" s="136">
        <v>406.2</v>
      </c>
      <c r="G125" s="138">
        <v>74</v>
      </c>
      <c r="H125" s="138">
        <v>180</v>
      </c>
      <c r="I125" s="138">
        <v>10</v>
      </c>
      <c r="J125" s="138">
        <v>705</v>
      </c>
      <c r="K125" s="138" t="s">
        <v>375</v>
      </c>
    </row>
    <row r="126" spans="1:11">
      <c r="A126" s="138">
        <v>342004</v>
      </c>
      <c r="B126" s="139">
        <v>24.7</v>
      </c>
      <c r="C126" s="139">
        <v>90.5</v>
      </c>
      <c r="D126" s="141">
        <v>13.73</v>
      </c>
      <c r="E126" s="139">
        <v>27.3</v>
      </c>
      <c r="F126" s="141">
        <v>812.8</v>
      </c>
      <c r="G126" s="138">
        <v>74</v>
      </c>
      <c r="H126" s="138">
        <v>120</v>
      </c>
      <c r="I126" s="138">
        <v>33</v>
      </c>
      <c r="J126" s="138">
        <v>720</v>
      </c>
      <c r="K126" s="138" t="s">
        <v>375</v>
      </c>
    </row>
    <row r="127" spans="1:11">
      <c r="A127" s="138">
        <v>342023</v>
      </c>
      <c r="B127" s="139">
        <v>22.6</v>
      </c>
      <c r="C127" s="139">
        <v>94.6</v>
      </c>
      <c r="D127" s="141">
        <v>13.37</v>
      </c>
      <c r="E127" s="139">
        <v>23.9</v>
      </c>
      <c r="F127" s="141">
        <v>904.65</v>
      </c>
      <c r="G127" s="138">
        <v>75</v>
      </c>
      <c r="H127" s="138">
        <v>90</v>
      </c>
      <c r="I127" s="138">
        <v>25</v>
      </c>
      <c r="J127" s="138">
        <v>870</v>
      </c>
      <c r="K127" s="138" t="s">
        <v>377</v>
      </c>
    </row>
    <row r="128" spans="1:11">
      <c r="A128" s="140">
        <v>342001</v>
      </c>
      <c r="B128" s="139">
        <v>24.82</v>
      </c>
      <c r="C128" s="139">
        <v>70.599999999999994</v>
      </c>
      <c r="D128" s="141">
        <v>14.45</v>
      </c>
      <c r="E128" s="139">
        <v>35.200000000000003</v>
      </c>
      <c r="F128" s="141">
        <v>880.08</v>
      </c>
      <c r="G128" s="138">
        <v>76</v>
      </c>
      <c r="H128" s="138">
        <v>10</v>
      </c>
      <c r="I128" s="138">
        <v>27</v>
      </c>
      <c r="J128" s="138">
        <v>705</v>
      </c>
      <c r="K128" s="138" t="s">
        <v>377</v>
      </c>
    </row>
    <row r="129" spans="1:11">
      <c r="A129" s="138">
        <v>342025</v>
      </c>
      <c r="B129" s="139">
        <v>23.3</v>
      </c>
      <c r="C129" s="139">
        <v>83.3</v>
      </c>
      <c r="D129" s="141">
        <v>13.31</v>
      </c>
      <c r="E129" s="139">
        <v>28</v>
      </c>
      <c r="F129" s="141">
        <v>773.4</v>
      </c>
      <c r="G129" s="138">
        <v>77</v>
      </c>
      <c r="H129" s="138">
        <v>75</v>
      </c>
      <c r="I129" s="138">
        <v>30</v>
      </c>
      <c r="J129" s="138">
        <v>700</v>
      </c>
      <c r="K129" s="138" t="s">
        <v>377</v>
      </c>
    </row>
    <row r="130" spans="1:11">
      <c r="A130" s="138">
        <v>427006</v>
      </c>
      <c r="B130" s="139">
        <v>23</v>
      </c>
      <c r="C130" s="139">
        <v>90.2</v>
      </c>
      <c r="D130" s="141">
        <v>13</v>
      </c>
      <c r="E130" s="139">
        <v>25.4</v>
      </c>
      <c r="F130" s="141">
        <v>777.3</v>
      </c>
      <c r="G130" s="138">
        <v>77</v>
      </c>
      <c r="H130" s="138">
        <v>280</v>
      </c>
      <c r="I130" s="138">
        <v>12</v>
      </c>
      <c r="J130" s="138">
        <v>770</v>
      </c>
      <c r="K130" s="138" t="s">
        <v>381</v>
      </c>
    </row>
    <row r="131" spans="1:11">
      <c r="A131" s="134">
        <v>333919</v>
      </c>
      <c r="B131" s="135">
        <v>22.1</v>
      </c>
      <c r="C131" s="135">
        <v>79.599999999999994</v>
      </c>
      <c r="D131" s="136">
        <v>10.7</v>
      </c>
      <c r="E131" s="135">
        <v>27.8</v>
      </c>
      <c r="F131" s="136">
        <v>494</v>
      </c>
      <c r="G131" s="134">
        <v>79</v>
      </c>
      <c r="H131" s="134">
        <v>115</v>
      </c>
      <c r="I131" s="134">
        <v>5</v>
      </c>
      <c r="J131" s="134">
        <v>1020</v>
      </c>
      <c r="K131" s="134" t="s">
        <v>377</v>
      </c>
    </row>
    <row r="132" spans="1:11">
      <c r="A132" s="138">
        <v>342015</v>
      </c>
      <c r="B132" s="139">
        <v>21.7</v>
      </c>
      <c r="C132" s="139">
        <v>69.400000000000006</v>
      </c>
      <c r="D132" s="141">
        <v>9.8699999999999992</v>
      </c>
      <c r="E132" s="139">
        <v>31.3</v>
      </c>
      <c r="F132" s="141">
        <v>502.5</v>
      </c>
      <c r="G132" s="138">
        <v>79</v>
      </c>
      <c r="H132" s="138">
        <v>290</v>
      </c>
      <c r="I132" s="138">
        <v>23</v>
      </c>
      <c r="J132" s="138">
        <v>930</v>
      </c>
      <c r="K132" s="138" t="s">
        <v>375</v>
      </c>
    </row>
    <row r="133" spans="1:11">
      <c r="A133" s="138">
        <v>342010</v>
      </c>
      <c r="B133" s="139">
        <v>23.7</v>
      </c>
      <c r="C133" s="139">
        <v>74</v>
      </c>
      <c r="D133" s="141">
        <v>12.91</v>
      </c>
      <c r="E133" s="139">
        <v>32</v>
      </c>
      <c r="F133" s="141">
        <v>979.2</v>
      </c>
      <c r="G133" s="138">
        <v>80</v>
      </c>
      <c r="H133" s="138">
        <v>190</v>
      </c>
      <c r="I133" s="138">
        <v>2</v>
      </c>
      <c r="J133" s="138">
        <v>860</v>
      </c>
      <c r="K133" s="138" t="s">
        <v>375</v>
      </c>
    </row>
    <row r="134" spans="1:11">
      <c r="A134" s="138">
        <v>427007</v>
      </c>
      <c r="B134" s="139">
        <v>25.5</v>
      </c>
      <c r="C134" s="139">
        <v>103.2</v>
      </c>
      <c r="D134" s="141">
        <v>14.22</v>
      </c>
      <c r="E134" s="139">
        <v>24.7</v>
      </c>
      <c r="F134" s="141">
        <v>1082.2</v>
      </c>
      <c r="G134" s="138">
        <v>80</v>
      </c>
      <c r="H134" s="138">
        <v>280</v>
      </c>
      <c r="I134" s="138">
        <v>12</v>
      </c>
      <c r="J134" s="138">
        <v>770</v>
      </c>
      <c r="K134" s="138" t="s">
        <v>381</v>
      </c>
    </row>
    <row r="135" spans="1:11">
      <c r="A135" s="138">
        <v>427009</v>
      </c>
      <c r="B135" s="139">
        <v>25.1</v>
      </c>
      <c r="C135" s="139">
        <v>77.3</v>
      </c>
      <c r="D135" s="141">
        <v>11.3</v>
      </c>
      <c r="E135" s="139">
        <v>32.5</v>
      </c>
      <c r="F135" s="141">
        <v>748.7</v>
      </c>
      <c r="G135" s="138">
        <v>80</v>
      </c>
      <c r="H135" s="138">
        <v>235</v>
      </c>
      <c r="I135" s="138">
        <v>10</v>
      </c>
      <c r="J135" s="138">
        <v>760</v>
      </c>
      <c r="K135" s="138" t="s">
        <v>375</v>
      </c>
    </row>
    <row r="136" spans="1:11">
      <c r="A136" s="138">
        <v>342003</v>
      </c>
      <c r="B136" s="139">
        <v>23.2</v>
      </c>
      <c r="C136" s="139">
        <v>74.7</v>
      </c>
      <c r="D136" s="141">
        <v>15.71</v>
      </c>
      <c r="E136" s="139">
        <v>31.1</v>
      </c>
      <c r="F136" s="141">
        <v>1016.25</v>
      </c>
      <c r="G136" s="138">
        <v>81</v>
      </c>
      <c r="H136" s="138">
        <v>180</v>
      </c>
      <c r="I136" s="138">
        <v>28</v>
      </c>
      <c r="J136" s="138">
        <v>735</v>
      </c>
      <c r="K136" s="138" t="s">
        <v>375</v>
      </c>
    </row>
    <row r="137" spans="1:11">
      <c r="A137" s="134">
        <v>333915</v>
      </c>
      <c r="B137" s="135">
        <v>28</v>
      </c>
      <c r="C137" s="135">
        <v>67.2</v>
      </c>
      <c r="D137" s="136">
        <v>9.9</v>
      </c>
      <c r="E137" s="135">
        <v>41.7</v>
      </c>
      <c r="F137" s="136">
        <v>669.9</v>
      </c>
      <c r="G137" s="134">
        <v>85</v>
      </c>
      <c r="H137" s="134">
        <v>115</v>
      </c>
      <c r="I137" s="134">
        <v>5</v>
      </c>
      <c r="J137" s="134">
        <v>1010</v>
      </c>
      <c r="K137" s="134" t="s">
        <v>377</v>
      </c>
    </row>
    <row r="138" spans="1:11">
      <c r="A138" s="138">
        <v>179006</v>
      </c>
      <c r="B138" s="139">
        <v>27.5</v>
      </c>
      <c r="C138" s="135">
        <v>83.4</v>
      </c>
      <c r="D138" s="136">
        <v>11.5</v>
      </c>
      <c r="E138" s="138">
        <v>33</v>
      </c>
      <c r="F138" s="136">
        <v>829.5</v>
      </c>
      <c r="G138" s="138">
        <v>87</v>
      </c>
      <c r="H138" s="138">
        <v>180</v>
      </c>
      <c r="I138" s="138">
        <v>10</v>
      </c>
      <c r="J138" s="138">
        <v>685</v>
      </c>
      <c r="K138" s="138" t="s">
        <v>381</v>
      </c>
    </row>
    <row r="139" spans="1:11">
      <c r="A139" s="138">
        <v>427001</v>
      </c>
      <c r="B139" s="139">
        <v>25</v>
      </c>
      <c r="C139" s="139">
        <v>90.8</v>
      </c>
      <c r="D139" s="141">
        <v>14.11</v>
      </c>
      <c r="E139" s="139">
        <v>27.5</v>
      </c>
      <c r="F139" s="141">
        <v>738.7</v>
      </c>
      <c r="G139" s="138">
        <v>87</v>
      </c>
      <c r="H139" s="138">
        <v>210</v>
      </c>
      <c r="I139" s="138">
        <v>4</v>
      </c>
      <c r="J139" s="138">
        <v>780</v>
      </c>
      <c r="K139" s="138" t="s">
        <v>375</v>
      </c>
    </row>
    <row r="140" spans="1:11">
      <c r="A140" s="134">
        <v>333904</v>
      </c>
      <c r="B140" s="135">
        <v>20.6</v>
      </c>
      <c r="C140" s="135">
        <v>63.5</v>
      </c>
      <c r="D140" s="136">
        <v>10.86</v>
      </c>
      <c r="E140" s="135">
        <v>32.4</v>
      </c>
      <c r="F140" s="136">
        <v>599.1</v>
      </c>
      <c r="G140" s="134">
        <v>88</v>
      </c>
      <c r="H140" s="134">
        <v>345</v>
      </c>
      <c r="I140" s="134">
        <v>30</v>
      </c>
      <c r="J140" s="134">
        <v>770</v>
      </c>
      <c r="K140" s="134" t="s">
        <v>375</v>
      </c>
    </row>
    <row r="141" spans="1:11">
      <c r="A141" s="138">
        <v>179009</v>
      </c>
      <c r="B141" s="139">
        <v>30.4</v>
      </c>
      <c r="C141" s="135">
        <v>81.5</v>
      </c>
      <c r="D141" s="136">
        <v>14.8</v>
      </c>
      <c r="E141" s="138">
        <v>37.299999999999997</v>
      </c>
      <c r="F141" s="136">
        <v>1217</v>
      </c>
      <c r="G141" s="138">
        <v>92</v>
      </c>
      <c r="H141" s="138">
        <v>180</v>
      </c>
      <c r="I141" s="138">
        <v>2</v>
      </c>
      <c r="J141" s="138">
        <v>680</v>
      </c>
      <c r="K141" s="138" t="s">
        <v>381</v>
      </c>
    </row>
    <row r="142" spans="1:11">
      <c r="A142" s="134">
        <v>333908</v>
      </c>
      <c r="B142" s="135">
        <v>29</v>
      </c>
      <c r="C142" s="135">
        <v>92.6</v>
      </c>
      <c r="D142" s="136">
        <v>13.44</v>
      </c>
      <c r="E142" s="135">
        <v>31.3</v>
      </c>
      <c r="F142" s="136">
        <v>899</v>
      </c>
      <c r="G142" s="134">
        <v>94</v>
      </c>
      <c r="H142" s="134">
        <v>345</v>
      </c>
      <c r="I142" s="134">
        <v>30</v>
      </c>
      <c r="J142" s="134">
        <v>770</v>
      </c>
      <c r="K142" s="134" t="s">
        <v>375</v>
      </c>
    </row>
    <row r="143" spans="1:11">
      <c r="A143" s="138">
        <v>427002</v>
      </c>
      <c r="B143" s="139">
        <v>30.2</v>
      </c>
      <c r="C143" s="139">
        <v>82.7</v>
      </c>
      <c r="D143" s="141">
        <v>12.94</v>
      </c>
      <c r="E143" s="139">
        <v>36.5</v>
      </c>
      <c r="F143" s="141">
        <v>1432.3</v>
      </c>
      <c r="G143" s="138">
        <v>94</v>
      </c>
      <c r="H143" s="138">
        <v>210</v>
      </c>
      <c r="I143" s="138">
        <v>4</v>
      </c>
      <c r="J143" s="138">
        <v>780</v>
      </c>
      <c r="K143" s="138" t="s">
        <v>375</v>
      </c>
    </row>
    <row r="144" spans="1:11">
      <c r="A144" s="138">
        <v>427026</v>
      </c>
      <c r="B144" s="139">
        <v>31.5</v>
      </c>
      <c r="C144" s="139">
        <v>93.4</v>
      </c>
      <c r="D144" s="141">
        <v>14.7</v>
      </c>
      <c r="E144" s="139">
        <v>33.700000000000003</v>
      </c>
      <c r="F144" s="141">
        <v>1386.1</v>
      </c>
      <c r="G144" s="138">
        <v>94</v>
      </c>
      <c r="H144" s="146" t="s">
        <v>388</v>
      </c>
      <c r="I144" s="138">
        <v>0</v>
      </c>
      <c r="J144" s="138">
        <v>760</v>
      </c>
      <c r="K144" s="138" t="s">
        <v>381</v>
      </c>
    </row>
    <row r="145" spans="1:16">
      <c r="A145" s="138">
        <v>427008</v>
      </c>
      <c r="B145" s="139">
        <v>27.5</v>
      </c>
      <c r="C145" s="139">
        <v>78.3</v>
      </c>
      <c r="D145" s="141">
        <v>13.1</v>
      </c>
      <c r="E145" s="139">
        <v>35.1</v>
      </c>
      <c r="F145" s="145">
        <v>0</v>
      </c>
      <c r="G145" s="138">
        <v>95</v>
      </c>
      <c r="H145" s="138">
        <v>280</v>
      </c>
      <c r="I145" s="138">
        <v>12</v>
      </c>
      <c r="J145" s="138">
        <v>770</v>
      </c>
      <c r="K145" s="138" t="s">
        <v>381</v>
      </c>
    </row>
    <row r="146" spans="1:16">
      <c r="A146" s="134">
        <v>333906</v>
      </c>
      <c r="B146" s="135">
        <v>30.5</v>
      </c>
      <c r="C146" s="135">
        <v>86.2</v>
      </c>
      <c r="D146" s="136">
        <v>14.29</v>
      </c>
      <c r="E146" s="135">
        <v>35.4</v>
      </c>
      <c r="F146" s="137">
        <v>0</v>
      </c>
      <c r="G146" s="134">
        <v>96</v>
      </c>
      <c r="H146" s="134">
        <v>345</v>
      </c>
      <c r="I146" s="134">
        <v>30</v>
      </c>
      <c r="J146" s="134">
        <v>770</v>
      </c>
      <c r="K146" s="134" t="s">
        <v>375</v>
      </c>
    </row>
    <row r="147" spans="1:16">
      <c r="A147" s="134">
        <v>333909</v>
      </c>
      <c r="B147" s="135">
        <v>31.9</v>
      </c>
      <c r="C147" s="135">
        <v>101.5</v>
      </c>
      <c r="D147" s="136">
        <v>12.35</v>
      </c>
      <c r="E147" s="135">
        <v>31.4</v>
      </c>
      <c r="F147" s="137">
        <v>0</v>
      </c>
      <c r="G147" s="134">
        <v>96</v>
      </c>
      <c r="H147" s="134">
        <v>345</v>
      </c>
      <c r="I147" s="134">
        <v>30</v>
      </c>
      <c r="J147" s="134">
        <v>770</v>
      </c>
      <c r="K147" s="134" t="s">
        <v>375</v>
      </c>
    </row>
    <row r="148" spans="1:16">
      <c r="A148" s="138">
        <v>427003</v>
      </c>
      <c r="B148" s="139">
        <v>28.5</v>
      </c>
      <c r="C148" s="139">
        <v>84.3</v>
      </c>
      <c r="D148" s="141">
        <v>13.02</v>
      </c>
      <c r="E148" s="139">
        <v>33.799999999999997</v>
      </c>
      <c r="F148" s="141">
        <v>999.9</v>
      </c>
      <c r="G148" s="138">
        <v>97</v>
      </c>
      <c r="H148" s="138">
        <v>210</v>
      </c>
      <c r="I148" s="138">
        <v>4</v>
      </c>
      <c r="J148" s="138">
        <v>780</v>
      </c>
      <c r="K148" s="138" t="s">
        <v>375</v>
      </c>
    </row>
    <row r="149" spans="1:16">
      <c r="A149" s="134">
        <v>333907</v>
      </c>
      <c r="B149" s="135">
        <v>32.799999999999997</v>
      </c>
      <c r="C149" s="135">
        <v>97.9</v>
      </c>
      <c r="D149" s="136">
        <v>13.64</v>
      </c>
      <c r="E149" s="135">
        <v>33.5</v>
      </c>
      <c r="F149" s="136">
        <v>1091.3</v>
      </c>
      <c r="G149" s="134">
        <v>102</v>
      </c>
      <c r="H149" s="134">
        <v>345</v>
      </c>
      <c r="I149" s="134">
        <v>30</v>
      </c>
      <c r="J149" s="134">
        <v>770</v>
      </c>
      <c r="K149" s="134" t="s">
        <v>375</v>
      </c>
    </row>
    <row r="151" spans="1:16">
      <c r="A151" s="134" t="s">
        <v>417</v>
      </c>
      <c r="G151" s="134" t="s">
        <v>417</v>
      </c>
    </row>
    <row r="152" spans="1:16">
      <c r="A152" s="425" t="s">
        <v>403</v>
      </c>
      <c r="B152" s="164" t="s">
        <v>404</v>
      </c>
      <c r="C152" s="165"/>
      <c r="D152" s="164"/>
      <c r="G152" s="425" t="s">
        <v>403</v>
      </c>
      <c r="H152" s="164" t="s">
        <v>404</v>
      </c>
      <c r="I152" s="165"/>
      <c r="J152" s="164"/>
      <c r="L152" s="164"/>
      <c r="M152" s="164"/>
      <c r="O152" s="164"/>
      <c r="P152" s="164"/>
    </row>
    <row r="153" spans="1:16" ht="38.25">
      <c r="A153" s="425"/>
      <c r="B153" s="148" t="s">
        <v>409</v>
      </c>
      <c r="C153" s="148" t="s">
        <v>410</v>
      </c>
      <c r="D153" s="148" t="s">
        <v>411</v>
      </c>
      <c r="E153" s="166" t="s">
        <v>418</v>
      </c>
      <c r="G153" s="425"/>
      <c r="H153" s="148" t="s">
        <v>409</v>
      </c>
      <c r="I153" s="148" t="s">
        <v>410</v>
      </c>
      <c r="J153" s="148" t="s">
        <v>411</v>
      </c>
      <c r="K153" s="166" t="s">
        <v>418</v>
      </c>
      <c r="L153" s="172" t="s">
        <v>420</v>
      </c>
      <c r="M153" s="148"/>
      <c r="N153" s="148"/>
      <c r="O153" s="148"/>
      <c r="P153" s="148"/>
    </row>
    <row r="154" spans="1:16">
      <c r="A154" s="152" t="s">
        <v>413</v>
      </c>
      <c r="B154" s="152" t="s">
        <v>49</v>
      </c>
      <c r="C154" s="152" t="s">
        <v>49</v>
      </c>
      <c r="D154" s="152" t="s">
        <v>49</v>
      </c>
      <c r="E154" s="155" t="s">
        <v>419</v>
      </c>
      <c r="G154" s="152" t="s">
        <v>413</v>
      </c>
      <c r="H154" s="152" t="s">
        <v>49</v>
      </c>
      <c r="I154" s="152" t="s">
        <v>49</v>
      </c>
      <c r="J154" s="152" t="s">
        <v>49</v>
      </c>
      <c r="K154" s="155" t="s">
        <v>419</v>
      </c>
      <c r="L154" s="152"/>
      <c r="M154" s="152"/>
      <c r="N154" s="152"/>
      <c r="O154" s="152"/>
      <c r="P154" s="152"/>
    </row>
    <row r="155" spans="1:16">
      <c r="A155" s="167">
        <v>1.1000000000000001</v>
      </c>
      <c r="B155" s="152">
        <v>22</v>
      </c>
      <c r="C155" s="152">
        <v>10.4</v>
      </c>
      <c r="D155" s="152">
        <v>4.4000000000000004</v>
      </c>
      <c r="E155" s="155">
        <v>43</v>
      </c>
      <c r="G155" s="167">
        <v>1.1000000000000001</v>
      </c>
      <c r="H155" s="152">
        <v>22</v>
      </c>
      <c r="I155" s="152">
        <v>10.4</v>
      </c>
      <c r="J155" s="152">
        <v>4.4000000000000004</v>
      </c>
      <c r="K155" s="155">
        <v>43</v>
      </c>
      <c r="L155" s="134">
        <v>1</v>
      </c>
    </row>
    <row r="156" spans="1:16">
      <c r="A156" s="167">
        <v>1.2</v>
      </c>
      <c r="B156" s="152">
        <v>23</v>
      </c>
      <c r="C156" s="152">
        <v>11.2</v>
      </c>
      <c r="D156" s="152">
        <v>4.4000000000000004</v>
      </c>
      <c r="E156" s="155">
        <v>43</v>
      </c>
      <c r="G156" s="167">
        <v>1.2</v>
      </c>
      <c r="H156" s="152">
        <v>23</v>
      </c>
      <c r="I156" s="152">
        <v>11.2</v>
      </c>
      <c r="J156" s="152">
        <v>4.4000000000000004</v>
      </c>
      <c r="K156" s="155">
        <v>43</v>
      </c>
      <c r="L156" s="134">
        <v>1</v>
      </c>
    </row>
    <row r="157" spans="1:16">
      <c r="A157" s="167">
        <v>1.3</v>
      </c>
      <c r="B157" s="152">
        <v>21.7</v>
      </c>
      <c r="C157" s="152">
        <v>9.9</v>
      </c>
      <c r="D157" s="152">
        <v>5</v>
      </c>
      <c r="E157" s="155">
        <v>43</v>
      </c>
      <c r="G157" s="167">
        <v>1.3</v>
      </c>
      <c r="H157" s="152">
        <v>21.7</v>
      </c>
      <c r="I157" s="152">
        <v>9.9</v>
      </c>
      <c r="J157" s="152">
        <v>5</v>
      </c>
      <c r="K157" s="155">
        <v>43</v>
      </c>
      <c r="L157" s="134">
        <v>1</v>
      </c>
    </row>
    <row r="158" spans="1:16">
      <c r="A158" s="167">
        <v>1.4</v>
      </c>
      <c r="B158" s="152">
        <v>22.4</v>
      </c>
      <c r="C158" s="152">
        <v>10.3</v>
      </c>
      <c r="D158" s="152">
        <v>4.7</v>
      </c>
      <c r="E158" s="155">
        <v>43</v>
      </c>
      <c r="G158" s="167">
        <v>1.4</v>
      </c>
      <c r="H158" s="152">
        <v>22.4</v>
      </c>
      <c r="I158" s="152">
        <v>10.3</v>
      </c>
      <c r="J158" s="152">
        <v>4.7</v>
      </c>
      <c r="K158" s="155">
        <v>43</v>
      </c>
      <c r="L158" s="134">
        <v>1</v>
      </c>
    </row>
    <row r="159" spans="1:16">
      <c r="A159" s="167">
        <v>1.5</v>
      </c>
      <c r="B159" s="152">
        <v>22.1</v>
      </c>
      <c r="C159" s="152">
        <v>10.3</v>
      </c>
      <c r="D159" s="152">
        <v>4.3</v>
      </c>
      <c r="E159" s="155">
        <v>43</v>
      </c>
      <c r="G159" s="167">
        <v>1.5</v>
      </c>
      <c r="H159" s="152">
        <v>22.1</v>
      </c>
      <c r="I159" s="152">
        <v>10.3</v>
      </c>
      <c r="J159" s="152">
        <v>4.3</v>
      </c>
      <c r="K159" s="155">
        <v>43</v>
      </c>
      <c r="L159" s="134">
        <v>1</v>
      </c>
    </row>
    <row r="160" spans="1:16">
      <c r="A160" s="167">
        <v>1.6</v>
      </c>
      <c r="B160" s="152">
        <v>22.3</v>
      </c>
      <c r="C160" s="152">
        <v>11.8</v>
      </c>
      <c r="D160" s="152">
        <v>4.5</v>
      </c>
      <c r="E160" s="155">
        <v>43</v>
      </c>
      <c r="G160" s="167">
        <v>1.6</v>
      </c>
      <c r="H160" s="152">
        <v>22.3</v>
      </c>
      <c r="I160" s="152">
        <v>11.8</v>
      </c>
      <c r="J160" s="152">
        <v>4.5</v>
      </c>
      <c r="K160" s="155">
        <v>43</v>
      </c>
      <c r="L160" s="134">
        <v>1</v>
      </c>
    </row>
    <row r="161" spans="1:16">
      <c r="A161" s="167">
        <v>1.7</v>
      </c>
      <c r="B161" s="152">
        <v>21.9</v>
      </c>
      <c r="C161" s="152">
        <v>10.1</v>
      </c>
      <c r="D161" s="152">
        <v>4.3</v>
      </c>
      <c r="E161" s="155">
        <v>43</v>
      </c>
      <c r="G161" s="167">
        <v>1.7</v>
      </c>
      <c r="H161" s="152">
        <v>21.9</v>
      </c>
      <c r="I161" s="152">
        <v>10.1</v>
      </c>
      <c r="J161" s="152">
        <v>4.3</v>
      </c>
      <c r="K161" s="155">
        <v>43</v>
      </c>
      <c r="L161" s="134">
        <v>1</v>
      </c>
    </row>
    <row r="162" spans="1:16">
      <c r="A162" s="167">
        <v>1.8</v>
      </c>
      <c r="B162" s="152">
        <v>22.7</v>
      </c>
      <c r="C162" s="152">
        <v>10</v>
      </c>
      <c r="D162" s="152">
        <v>4.5</v>
      </c>
      <c r="E162" s="155">
        <v>43</v>
      </c>
      <c r="G162" s="167">
        <v>1.8</v>
      </c>
      <c r="H162" s="152">
        <v>22.7</v>
      </c>
      <c r="I162" s="152">
        <v>10</v>
      </c>
      <c r="J162" s="152">
        <v>4.5</v>
      </c>
      <c r="K162" s="155">
        <v>43</v>
      </c>
      <c r="L162" s="134">
        <v>1</v>
      </c>
    </row>
    <row r="163" spans="1:16">
      <c r="A163" s="167">
        <v>1.9</v>
      </c>
      <c r="B163" s="152">
        <v>22.8</v>
      </c>
      <c r="C163" s="152">
        <v>10.9</v>
      </c>
      <c r="D163" s="152">
        <v>4.4000000000000004</v>
      </c>
      <c r="E163" s="155">
        <v>43</v>
      </c>
      <c r="G163" s="167">
        <v>1.9</v>
      </c>
      <c r="H163" s="152">
        <v>22.8</v>
      </c>
      <c r="I163" s="152">
        <v>10.9</v>
      </c>
      <c r="J163" s="152">
        <v>4.4000000000000004</v>
      </c>
      <c r="K163" s="155">
        <v>43</v>
      </c>
      <c r="L163" s="134">
        <v>1</v>
      </c>
    </row>
    <row r="164" spans="1:16">
      <c r="A164" s="167">
        <v>2</v>
      </c>
      <c r="B164" s="152">
        <v>23</v>
      </c>
      <c r="C164" s="152">
        <v>10.8</v>
      </c>
      <c r="D164" s="152">
        <v>4.7</v>
      </c>
      <c r="E164" s="155">
        <v>43</v>
      </c>
      <c r="G164" s="167">
        <v>2</v>
      </c>
      <c r="H164" s="152">
        <v>23</v>
      </c>
      <c r="I164" s="152">
        <v>10.8</v>
      </c>
      <c r="J164" s="152">
        <v>4.7</v>
      </c>
      <c r="K164" s="155">
        <v>43</v>
      </c>
      <c r="L164" s="134">
        <v>1</v>
      </c>
    </row>
    <row r="165" spans="1:16">
      <c r="A165" s="168" t="s">
        <v>414</v>
      </c>
      <c r="B165" s="152"/>
      <c r="C165" s="152">
        <v>10.6</v>
      </c>
      <c r="D165" s="152">
        <v>4.5</v>
      </c>
      <c r="E165" s="155">
        <v>43</v>
      </c>
      <c r="G165" s="167">
        <v>4</v>
      </c>
      <c r="H165" s="152">
        <v>22.1</v>
      </c>
      <c r="I165" s="152">
        <v>13.8</v>
      </c>
      <c r="J165" s="152">
        <v>6.4</v>
      </c>
      <c r="K165" s="155">
        <v>43</v>
      </c>
      <c r="L165" s="134">
        <v>1</v>
      </c>
    </row>
    <row r="166" spans="1:16">
      <c r="A166" s="167">
        <v>4</v>
      </c>
      <c r="B166" s="152">
        <v>22.1</v>
      </c>
      <c r="C166" s="152">
        <v>13.8</v>
      </c>
      <c r="D166" s="152">
        <v>6.4</v>
      </c>
      <c r="E166" s="155">
        <v>43</v>
      </c>
      <c r="G166" s="167">
        <v>1.1000000000000001</v>
      </c>
      <c r="H166" s="152">
        <v>21.1</v>
      </c>
      <c r="I166" s="155">
        <v>9.6</v>
      </c>
      <c r="J166" s="155">
        <v>2.5</v>
      </c>
      <c r="K166" s="155">
        <v>43</v>
      </c>
      <c r="L166" s="134">
        <v>2</v>
      </c>
    </row>
    <row r="167" spans="1:16">
      <c r="A167" s="167"/>
      <c r="B167" s="164" t="s">
        <v>405</v>
      </c>
      <c r="C167" s="165"/>
      <c r="D167" s="165"/>
      <c r="E167" s="155"/>
      <c r="F167" s="152"/>
      <c r="G167" s="167">
        <v>1.2</v>
      </c>
      <c r="H167" s="152">
        <v>20.8</v>
      </c>
      <c r="I167" s="155">
        <v>9.4</v>
      </c>
      <c r="J167" s="155">
        <v>3</v>
      </c>
      <c r="K167" s="155">
        <v>43</v>
      </c>
      <c r="L167" s="152">
        <v>2</v>
      </c>
      <c r="M167" s="152"/>
      <c r="N167" s="152"/>
      <c r="O167" s="152"/>
      <c r="P167" s="152"/>
    </row>
    <row r="168" spans="1:16">
      <c r="A168" s="167">
        <v>1.1000000000000001</v>
      </c>
      <c r="B168" s="152">
        <v>21.1</v>
      </c>
      <c r="C168" s="155">
        <v>9.6</v>
      </c>
      <c r="D168" s="155">
        <v>2.5</v>
      </c>
      <c r="E168" s="155">
        <v>43</v>
      </c>
      <c r="G168" s="167">
        <v>1.3</v>
      </c>
      <c r="H168" s="152">
        <v>21.1</v>
      </c>
      <c r="I168" s="155">
        <v>9.3000000000000007</v>
      </c>
      <c r="J168" s="155">
        <v>3</v>
      </c>
      <c r="K168" s="155">
        <v>43</v>
      </c>
      <c r="L168" s="134">
        <v>2</v>
      </c>
    </row>
    <row r="169" spans="1:16">
      <c r="A169" s="167">
        <v>1.2</v>
      </c>
      <c r="B169" s="152">
        <v>20.8</v>
      </c>
      <c r="C169" s="155">
        <v>9.4</v>
      </c>
      <c r="D169" s="155">
        <v>3</v>
      </c>
      <c r="E169" s="155">
        <v>43</v>
      </c>
      <c r="G169" s="167">
        <v>1.4</v>
      </c>
      <c r="H169" s="152">
        <v>21.1</v>
      </c>
      <c r="I169" s="155">
        <v>9</v>
      </c>
      <c r="J169" s="155">
        <v>2.9</v>
      </c>
      <c r="K169" s="155">
        <v>43</v>
      </c>
      <c r="L169" s="134">
        <v>2</v>
      </c>
    </row>
    <row r="170" spans="1:16">
      <c r="A170" s="167">
        <v>1.3</v>
      </c>
      <c r="B170" s="152">
        <v>21.1</v>
      </c>
      <c r="C170" s="155">
        <v>9.3000000000000007</v>
      </c>
      <c r="D170" s="155">
        <v>3</v>
      </c>
      <c r="E170" s="155">
        <v>43</v>
      </c>
      <c r="G170" s="167">
        <v>1.5</v>
      </c>
      <c r="H170" s="152">
        <v>20.2</v>
      </c>
      <c r="I170" s="155">
        <v>8.4</v>
      </c>
      <c r="J170" s="155">
        <v>3.4</v>
      </c>
      <c r="K170" s="155">
        <v>43</v>
      </c>
      <c r="L170" s="134">
        <v>2</v>
      </c>
    </row>
    <row r="171" spans="1:16">
      <c r="A171" s="167">
        <v>1.4</v>
      </c>
      <c r="B171" s="152">
        <v>21.1</v>
      </c>
      <c r="C171" s="155">
        <v>9</v>
      </c>
      <c r="D171" s="155">
        <v>2.9</v>
      </c>
      <c r="E171" s="155">
        <v>43</v>
      </c>
      <c r="G171" s="167">
        <v>1.6</v>
      </c>
      <c r="H171" s="152">
        <v>20.100000000000001</v>
      </c>
      <c r="I171" s="155">
        <v>9</v>
      </c>
      <c r="J171" s="155">
        <v>3.3</v>
      </c>
      <c r="K171" s="155">
        <v>43</v>
      </c>
      <c r="L171" s="134">
        <v>2</v>
      </c>
    </row>
    <row r="172" spans="1:16">
      <c r="A172" s="167">
        <v>1.5</v>
      </c>
      <c r="B172" s="152">
        <v>20.2</v>
      </c>
      <c r="C172" s="155">
        <v>8.4</v>
      </c>
      <c r="D172" s="155">
        <v>3.4</v>
      </c>
      <c r="E172" s="155">
        <v>43</v>
      </c>
      <c r="G172" s="167">
        <v>1.7</v>
      </c>
      <c r="H172" s="152">
        <v>20.100000000000001</v>
      </c>
      <c r="I172" s="155">
        <v>8.5</v>
      </c>
      <c r="J172" s="155">
        <v>3.4</v>
      </c>
      <c r="K172" s="155">
        <v>43</v>
      </c>
      <c r="L172" s="134">
        <v>2</v>
      </c>
    </row>
    <row r="173" spans="1:16">
      <c r="A173" s="167">
        <v>1.6</v>
      </c>
      <c r="B173" s="152">
        <v>20.100000000000001</v>
      </c>
      <c r="C173" s="155">
        <v>9</v>
      </c>
      <c r="D173" s="155">
        <v>3.3</v>
      </c>
      <c r="E173" s="155">
        <v>43</v>
      </c>
      <c r="G173" s="167">
        <v>1.8</v>
      </c>
      <c r="H173" s="152">
        <v>21.3</v>
      </c>
      <c r="I173" s="155">
        <v>9.3000000000000007</v>
      </c>
      <c r="J173" s="155">
        <v>3.6</v>
      </c>
      <c r="K173" s="155">
        <v>43</v>
      </c>
      <c r="L173" s="134">
        <v>2</v>
      </c>
    </row>
    <row r="174" spans="1:16">
      <c r="A174" s="167">
        <v>1.7</v>
      </c>
      <c r="B174" s="152">
        <v>20.100000000000001</v>
      </c>
      <c r="C174" s="155">
        <v>8.5</v>
      </c>
      <c r="D174" s="155">
        <v>3.4</v>
      </c>
      <c r="E174" s="155">
        <v>43</v>
      </c>
      <c r="G174" s="167">
        <v>1.9</v>
      </c>
      <c r="H174" s="152">
        <v>20.9</v>
      </c>
      <c r="I174" s="155">
        <v>9.3000000000000007</v>
      </c>
      <c r="J174" s="155">
        <v>3.7</v>
      </c>
      <c r="K174" s="155">
        <v>43</v>
      </c>
      <c r="L174" s="134">
        <v>2</v>
      </c>
    </row>
    <row r="175" spans="1:16">
      <c r="A175" s="167">
        <v>1.8</v>
      </c>
      <c r="B175" s="152">
        <v>21.3</v>
      </c>
      <c r="C175" s="155">
        <v>9.3000000000000007</v>
      </c>
      <c r="D175" s="155">
        <v>3.6</v>
      </c>
      <c r="E175" s="155">
        <v>43</v>
      </c>
      <c r="G175" s="167">
        <v>2</v>
      </c>
      <c r="H175" s="152">
        <v>20.9</v>
      </c>
      <c r="I175" s="155">
        <v>8.8000000000000007</v>
      </c>
      <c r="J175" s="155">
        <v>3.5</v>
      </c>
      <c r="K175" s="155">
        <v>43</v>
      </c>
      <c r="L175" s="134">
        <v>2</v>
      </c>
    </row>
    <row r="176" spans="1:16">
      <c r="A176" s="167">
        <v>1.9</v>
      </c>
      <c r="B176" s="152">
        <v>20.9</v>
      </c>
      <c r="C176" s="155">
        <v>9.3000000000000007</v>
      </c>
      <c r="D176" s="155">
        <v>3.7</v>
      </c>
      <c r="E176" s="155">
        <v>43</v>
      </c>
      <c r="G176" s="167">
        <v>4</v>
      </c>
      <c r="H176" s="152">
        <v>19.2</v>
      </c>
      <c r="I176" s="152">
        <v>11.4</v>
      </c>
      <c r="J176" s="152">
        <v>4.5</v>
      </c>
      <c r="K176" s="155">
        <v>43</v>
      </c>
      <c r="L176" s="134">
        <v>2</v>
      </c>
    </row>
    <row r="177" spans="1:12">
      <c r="A177" s="167">
        <v>2</v>
      </c>
      <c r="B177" s="152">
        <v>20.9</v>
      </c>
      <c r="C177" s="155">
        <v>8.8000000000000007</v>
      </c>
      <c r="D177" s="155">
        <v>3.5</v>
      </c>
      <c r="E177" s="155">
        <v>43</v>
      </c>
      <c r="G177" s="167">
        <v>1.1000000000000001</v>
      </c>
      <c r="H177" s="152">
        <v>19.100000000000001</v>
      </c>
      <c r="I177" s="155">
        <v>7.8</v>
      </c>
      <c r="J177" s="155">
        <v>2.4</v>
      </c>
      <c r="K177" s="155">
        <v>43</v>
      </c>
      <c r="L177" s="134">
        <v>3</v>
      </c>
    </row>
    <row r="178" spans="1:12">
      <c r="A178" s="168" t="s">
        <v>414</v>
      </c>
      <c r="B178" s="152"/>
      <c r="C178" s="152">
        <v>9.1</v>
      </c>
      <c r="D178" s="152">
        <v>3.2</v>
      </c>
      <c r="E178" s="155">
        <v>43</v>
      </c>
      <c r="G178" s="167">
        <v>1.2</v>
      </c>
      <c r="H178" s="152">
        <v>18.399999999999999</v>
      </c>
      <c r="I178" s="155">
        <v>7.2</v>
      </c>
      <c r="J178" s="155">
        <v>2.5</v>
      </c>
      <c r="K178" s="155">
        <v>43</v>
      </c>
      <c r="L178" s="134">
        <v>3</v>
      </c>
    </row>
    <row r="179" spans="1:12">
      <c r="A179" s="167">
        <v>4</v>
      </c>
      <c r="B179" s="152">
        <v>19.2</v>
      </c>
      <c r="C179" s="152">
        <v>11.4</v>
      </c>
      <c r="D179" s="152">
        <v>4.5</v>
      </c>
      <c r="E179" s="155">
        <v>43</v>
      </c>
      <c r="G179" s="167">
        <v>1.3</v>
      </c>
      <c r="H179" s="152">
        <v>19.600000000000001</v>
      </c>
      <c r="I179" s="155">
        <v>7.5</v>
      </c>
      <c r="J179" s="155">
        <v>2.6</v>
      </c>
      <c r="K179" s="155">
        <v>43</v>
      </c>
      <c r="L179" s="134">
        <v>3</v>
      </c>
    </row>
    <row r="180" spans="1:12">
      <c r="A180" s="167"/>
      <c r="B180" s="164" t="s">
        <v>406</v>
      </c>
      <c r="E180" s="155"/>
      <c r="G180" s="167">
        <v>1.4</v>
      </c>
      <c r="H180" s="152">
        <v>18.600000000000001</v>
      </c>
      <c r="I180" s="155">
        <v>6.5</v>
      </c>
      <c r="J180" s="155">
        <v>2.4</v>
      </c>
      <c r="K180" s="155">
        <v>43</v>
      </c>
      <c r="L180" s="134">
        <v>3</v>
      </c>
    </row>
    <row r="181" spans="1:12">
      <c r="A181" s="167">
        <v>1.1000000000000001</v>
      </c>
      <c r="B181" s="152">
        <v>19.100000000000001</v>
      </c>
      <c r="C181" s="155">
        <v>7.8</v>
      </c>
      <c r="D181" s="155">
        <v>2.4</v>
      </c>
      <c r="E181" s="155">
        <v>43</v>
      </c>
      <c r="G181" s="167">
        <v>1.5</v>
      </c>
      <c r="H181" s="152">
        <v>19.399999999999999</v>
      </c>
      <c r="I181" s="155">
        <v>7</v>
      </c>
      <c r="J181" s="155">
        <v>2.6</v>
      </c>
      <c r="K181" s="155">
        <v>43</v>
      </c>
      <c r="L181" s="134">
        <v>3</v>
      </c>
    </row>
    <row r="182" spans="1:12">
      <c r="A182" s="167">
        <v>1.2</v>
      </c>
      <c r="B182" s="152">
        <v>18.399999999999999</v>
      </c>
      <c r="C182" s="155">
        <v>7.2</v>
      </c>
      <c r="D182" s="155">
        <v>2.5</v>
      </c>
      <c r="E182" s="155">
        <v>43</v>
      </c>
      <c r="G182" s="167">
        <v>1.6</v>
      </c>
      <c r="H182" s="152">
        <v>18.899999999999999</v>
      </c>
      <c r="I182" s="155">
        <v>7.2</v>
      </c>
      <c r="J182" s="155">
        <v>2.6</v>
      </c>
      <c r="K182" s="155">
        <v>43</v>
      </c>
      <c r="L182" s="134">
        <v>3</v>
      </c>
    </row>
    <row r="183" spans="1:12">
      <c r="A183" s="167">
        <v>1.3</v>
      </c>
      <c r="B183" s="152">
        <v>19.600000000000001</v>
      </c>
      <c r="C183" s="155">
        <v>7.5</v>
      </c>
      <c r="D183" s="155">
        <v>2.6</v>
      </c>
      <c r="E183" s="155">
        <v>43</v>
      </c>
      <c r="G183" s="167">
        <v>1.7</v>
      </c>
      <c r="H183" s="152">
        <v>19.3</v>
      </c>
      <c r="I183" s="155">
        <v>7.5</v>
      </c>
      <c r="J183" s="155">
        <v>2.9</v>
      </c>
      <c r="K183" s="155">
        <v>43</v>
      </c>
      <c r="L183" s="134">
        <v>3</v>
      </c>
    </row>
    <row r="184" spans="1:12">
      <c r="A184" s="167">
        <v>1.4</v>
      </c>
      <c r="B184" s="152">
        <v>18.600000000000001</v>
      </c>
      <c r="C184" s="155">
        <v>6.5</v>
      </c>
      <c r="D184" s="155">
        <v>2.4</v>
      </c>
      <c r="E184" s="155">
        <v>43</v>
      </c>
      <c r="G184" s="167">
        <v>1.8</v>
      </c>
      <c r="H184" s="152">
        <v>19</v>
      </c>
      <c r="I184" s="155">
        <v>6</v>
      </c>
      <c r="J184" s="155">
        <v>3.1</v>
      </c>
      <c r="K184" s="155">
        <v>43</v>
      </c>
      <c r="L184" s="134">
        <v>3</v>
      </c>
    </row>
    <row r="185" spans="1:12">
      <c r="A185" s="167">
        <v>1.5</v>
      </c>
      <c r="B185" s="152">
        <v>19.399999999999999</v>
      </c>
      <c r="C185" s="155">
        <v>7</v>
      </c>
      <c r="D185" s="155">
        <v>2.6</v>
      </c>
      <c r="E185" s="155">
        <v>43</v>
      </c>
      <c r="G185" s="167">
        <v>1.9</v>
      </c>
      <c r="H185" s="152">
        <v>19.7</v>
      </c>
      <c r="I185" s="155">
        <v>8</v>
      </c>
      <c r="J185" s="155">
        <v>2.6</v>
      </c>
      <c r="K185" s="155">
        <v>43</v>
      </c>
      <c r="L185" s="134">
        <v>3</v>
      </c>
    </row>
    <row r="186" spans="1:12">
      <c r="A186" s="167">
        <v>1.6</v>
      </c>
      <c r="B186" s="152">
        <v>18.899999999999999</v>
      </c>
      <c r="C186" s="155">
        <v>7.2</v>
      </c>
      <c r="D186" s="155">
        <v>2.6</v>
      </c>
      <c r="E186" s="155">
        <v>43</v>
      </c>
      <c r="G186" s="167">
        <v>2</v>
      </c>
      <c r="H186" s="152">
        <v>18.3</v>
      </c>
      <c r="I186" s="155">
        <v>6.5</v>
      </c>
      <c r="J186" s="155">
        <v>2.8</v>
      </c>
      <c r="K186" s="155">
        <v>43</v>
      </c>
      <c r="L186" s="134">
        <v>3</v>
      </c>
    </row>
    <row r="187" spans="1:12">
      <c r="A187" s="167">
        <v>1.7</v>
      </c>
      <c r="B187" s="152">
        <v>19.3</v>
      </c>
      <c r="C187" s="155">
        <v>7.5</v>
      </c>
      <c r="D187" s="155">
        <v>2.9</v>
      </c>
      <c r="E187" s="155">
        <v>43</v>
      </c>
      <c r="G187" s="167">
        <v>4</v>
      </c>
      <c r="H187" s="152">
        <v>17.2</v>
      </c>
      <c r="I187" s="152">
        <v>11.5</v>
      </c>
      <c r="J187" s="152">
        <v>3.8</v>
      </c>
      <c r="K187" s="155">
        <v>43</v>
      </c>
      <c r="L187" s="134">
        <v>3</v>
      </c>
    </row>
    <row r="188" spans="1:12">
      <c r="A188" s="167">
        <v>1.8</v>
      </c>
      <c r="B188" s="152">
        <v>19</v>
      </c>
      <c r="C188" s="155">
        <v>6</v>
      </c>
      <c r="D188" s="155">
        <v>3.1</v>
      </c>
      <c r="E188" s="155">
        <v>43</v>
      </c>
      <c r="G188" s="167">
        <v>1.1000000000000001</v>
      </c>
      <c r="H188" s="152">
        <v>16.7</v>
      </c>
      <c r="I188" s="155">
        <v>5.6</v>
      </c>
      <c r="J188" s="155">
        <v>2.1</v>
      </c>
      <c r="K188" s="155">
        <v>43</v>
      </c>
      <c r="L188" s="134">
        <v>4</v>
      </c>
    </row>
    <row r="189" spans="1:12">
      <c r="A189" s="167">
        <v>1.9</v>
      </c>
      <c r="B189" s="152">
        <v>19.7</v>
      </c>
      <c r="C189" s="155">
        <v>8</v>
      </c>
      <c r="D189" s="155">
        <v>2.6</v>
      </c>
      <c r="E189" s="155">
        <v>43</v>
      </c>
      <c r="G189" s="167">
        <v>1.2</v>
      </c>
      <c r="H189" s="152">
        <v>16.600000000000001</v>
      </c>
      <c r="I189" s="155">
        <v>5.3</v>
      </c>
      <c r="J189" s="155">
        <v>2.1</v>
      </c>
      <c r="K189" s="155">
        <v>43</v>
      </c>
      <c r="L189" s="134">
        <v>4</v>
      </c>
    </row>
    <row r="190" spans="1:12">
      <c r="A190" s="167">
        <v>2</v>
      </c>
      <c r="B190" s="152">
        <v>18.3</v>
      </c>
      <c r="C190" s="155">
        <v>6.5</v>
      </c>
      <c r="D190" s="155">
        <v>2.8</v>
      </c>
      <c r="E190" s="155">
        <v>43</v>
      </c>
      <c r="G190" s="167">
        <v>1.3</v>
      </c>
      <c r="H190" s="152">
        <v>16.600000000000001</v>
      </c>
      <c r="I190" s="155">
        <v>5.0999999999999996</v>
      </c>
      <c r="J190" s="155">
        <v>2.1</v>
      </c>
      <c r="K190" s="155">
        <v>43</v>
      </c>
      <c r="L190" s="134">
        <v>4</v>
      </c>
    </row>
    <row r="191" spans="1:12">
      <c r="A191" s="168" t="s">
        <v>414</v>
      </c>
      <c r="B191" s="152"/>
      <c r="C191" s="152">
        <v>7.1</v>
      </c>
      <c r="D191" s="152">
        <v>2.7</v>
      </c>
      <c r="E191" s="155">
        <v>43</v>
      </c>
      <c r="G191" s="167">
        <v>1.4</v>
      </c>
      <c r="H191" s="152">
        <v>15.5</v>
      </c>
      <c r="I191" s="155">
        <v>3.9</v>
      </c>
      <c r="J191" s="155">
        <v>1.9</v>
      </c>
      <c r="K191" s="155">
        <v>43</v>
      </c>
      <c r="L191" s="134">
        <v>4</v>
      </c>
    </row>
    <row r="192" spans="1:12">
      <c r="A192" s="167">
        <v>4</v>
      </c>
      <c r="B192" s="152">
        <v>17.2</v>
      </c>
      <c r="C192" s="152">
        <v>11.5</v>
      </c>
      <c r="D192" s="152">
        <v>3.8</v>
      </c>
      <c r="E192" s="155">
        <v>43</v>
      </c>
      <c r="G192" s="167">
        <v>1.5</v>
      </c>
      <c r="H192" s="152">
        <v>16.3</v>
      </c>
      <c r="I192" s="155">
        <v>4</v>
      </c>
      <c r="J192" s="155">
        <v>2.1</v>
      </c>
      <c r="K192" s="155">
        <v>43</v>
      </c>
      <c r="L192" s="134">
        <v>4</v>
      </c>
    </row>
    <row r="193" spans="1:12">
      <c r="A193" s="167"/>
      <c r="B193" s="164" t="s">
        <v>407</v>
      </c>
      <c r="E193" s="155"/>
      <c r="G193" s="167">
        <v>1.6</v>
      </c>
      <c r="H193" s="152">
        <v>16.399999999999999</v>
      </c>
      <c r="I193" s="155">
        <v>4.8</v>
      </c>
      <c r="J193" s="155">
        <v>2.2000000000000002</v>
      </c>
      <c r="K193" s="155">
        <v>43</v>
      </c>
      <c r="L193" s="134">
        <v>4</v>
      </c>
    </row>
    <row r="194" spans="1:12">
      <c r="A194" s="167">
        <v>1.1000000000000001</v>
      </c>
      <c r="B194" s="152">
        <v>16.7</v>
      </c>
      <c r="C194" s="155">
        <v>5.6</v>
      </c>
      <c r="D194" s="155">
        <v>2.1</v>
      </c>
      <c r="E194" s="155">
        <v>43</v>
      </c>
      <c r="G194" s="167">
        <v>1.7</v>
      </c>
      <c r="H194" s="152">
        <v>15.4</v>
      </c>
      <c r="I194" s="155">
        <v>5.4</v>
      </c>
      <c r="J194" s="155">
        <v>2.4</v>
      </c>
      <c r="K194" s="155">
        <v>43</v>
      </c>
      <c r="L194" s="134">
        <v>4</v>
      </c>
    </row>
    <row r="195" spans="1:12">
      <c r="A195" s="167">
        <v>1.2</v>
      </c>
      <c r="B195" s="152">
        <v>16.600000000000001</v>
      </c>
      <c r="C195" s="155">
        <v>5.3</v>
      </c>
      <c r="D195" s="155">
        <v>2.1</v>
      </c>
      <c r="E195" s="155">
        <v>43</v>
      </c>
      <c r="G195" s="167">
        <v>1.8</v>
      </c>
      <c r="H195" s="152">
        <v>16.8</v>
      </c>
      <c r="I195" s="155">
        <v>4.2</v>
      </c>
      <c r="J195" s="155">
        <v>2.6</v>
      </c>
      <c r="K195" s="155">
        <v>43</v>
      </c>
      <c r="L195" s="134">
        <v>4</v>
      </c>
    </row>
    <row r="196" spans="1:12">
      <c r="A196" s="167">
        <v>1.3</v>
      </c>
      <c r="B196" s="152">
        <v>16.600000000000001</v>
      </c>
      <c r="C196" s="155">
        <v>5.0999999999999996</v>
      </c>
      <c r="D196" s="155">
        <v>2.1</v>
      </c>
      <c r="E196" s="155">
        <v>43</v>
      </c>
      <c r="G196" s="167">
        <v>1.9</v>
      </c>
      <c r="H196" s="152">
        <v>17.3</v>
      </c>
      <c r="I196" s="155">
        <v>6.1</v>
      </c>
      <c r="J196" s="155">
        <v>2.4</v>
      </c>
      <c r="K196" s="155">
        <v>43</v>
      </c>
      <c r="L196" s="134">
        <v>4</v>
      </c>
    </row>
    <row r="197" spans="1:12">
      <c r="A197" s="167">
        <v>1.4</v>
      </c>
      <c r="B197" s="152">
        <v>15.5</v>
      </c>
      <c r="C197" s="155">
        <v>3.9</v>
      </c>
      <c r="D197" s="155">
        <v>1.9</v>
      </c>
      <c r="E197" s="155">
        <v>43</v>
      </c>
      <c r="G197" s="167">
        <v>2</v>
      </c>
      <c r="H197" s="152">
        <v>16.100000000000001</v>
      </c>
      <c r="I197" s="155">
        <v>5.0999999999999996</v>
      </c>
      <c r="J197" s="155">
        <v>2.5</v>
      </c>
      <c r="K197" s="155">
        <v>43</v>
      </c>
      <c r="L197" s="134">
        <v>4</v>
      </c>
    </row>
    <row r="198" spans="1:12">
      <c r="A198" s="167">
        <v>1.5</v>
      </c>
      <c r="B198" s="152">
        <v>16.3</v>
      </c>
      <c r="C198" s="155">
        <v>4</v>
      </c>
      <c r="D198" s="155">
        <v>2.1</v>
      </c>
      <c r="E198" s="155">
        <v>43</v>
      </c>
      <c r="G198" s="167">
        <v>4</v>
      </c>
      <c r="H198" s="152">
        <v>15.4</v>
      </c>
      <c r="I198" s="152">
        <v>9.4</v>
      </c>
      <c r="J198" s="152">
        <v>3.6</v>
      </c>
      <c r="K198" s="155">
        <v>43</v>
      </c>
      <c r="L198" s="134">
        <v>4</v>
      </c>
    </row>
    <row r="199" spans="1:12">
      <c r="A199" s="167">
        <v>1.6</v>
      </c>
      <c r="B199" s="152">
        <v>16.399999999999999</v>
      </c>
      <c r="C199" s="155">
        <v>4.8</v>
      </c>
      <c r="D199" s="155">
        <v>2.2000000000000002</v>
      </c>
      <c r="E199" s="155">
        <v>43</v>
      </c>
      <c r="G199" s="167">
        <v>1.1000000000000001</v>
      </c>
      <c r="H199" s="152">
        <v>14.6</v>
      </c>
      <c r="I199" s="155">
        <v>4</v>
      </c>
      <c r="J199" s="155">
        <v>2.4</v>
      </c>
      <c r="K199" s="155">
        <v>43</v>
      </c>
      <c r="L199" s="134">
        <v>5</v>
      </c>
    </row>
    <row r="200" spans="1:12">
      <c r="A200" s="167">
        <v>1.7</v>
      </c>
      <c r="B200" s="152">
        <v>15.4</v>
      </c>
      <c r="C200" s="155">
        <v>5.4</v>
      </c>
      <c r="D200" s="155">
        <v>2.4</v>
      </c>
      <c r="E200" s="155">
        <v>43</v>
      </c>
      <c r="G200" s="167">
        <v>1.2</v>
      </c>
      <c r="H200" s="152">
        <v>14</v>
      </c>
      <c r="I200" s="155">
        <v>3</v>
      </c>
      <c r="J200" s="155">
        <v>2.5</v>
      </c>
      <c r="K200" s="155">
        <v>43</v>
      </c>
      <c r="L200" s="134">
        <v>5</v>
      </c>
    </row>
    <row r="201" spans="1:12">
      <c r="A201" s="167">
        <v>1.8</v>
      </c>
      <c r="B201" s="152">
        <v>16.8</v>
      </c>
      <c r="C201" s="155">
        <v>4.2</v>
      </c>
      <c r="D201" s="155">
        <v>2.6</v>
      </c>
      <c r="E201" s="155">
        <v>43</v>
      </c>
      <c r="G201" s="167">
        <v>1.5</v>
      </c>
      <c r="H201" s="152">
        <v>12.7</v>
      </c>
      <c r="I201" s="155">
        <v>5.4</v>
      </c>
      <c r="J201" s="155">
        <v>2.6</v>
      </c>
      <c r="K201" s="155">
        <v>43</v>
      </c>
      <c r="L201" s="134">
        <v>5</v>
      </c>
    </row>
    <row r="202" spans="1:12">
      <c r="A202" s="167">
        <v>1.9</v>
      </c>
      <c r="B202" s="152">
        <v>17.3</v>
      </c>
      <c r="C202" s="155">
        <v>6.1</v>
      </c>
      <c r="D202" s="155">
        <v>2.4</v>
      </c>
      <c r="E202" s="155">
        <v>43</v>
      </c>
      <c r="G202" s="167">
        <v>1.7</v>
      </c>
      <c r="H202" s="152">
        <v>11.3</v>
      </c>
      <c r="I202" s="155">
        <v>2.7</v>
      </c>
      <c r="J202" s="155">
        <v>2.6</v>
      </c>
      <c r="K202" s="155">
        <v>43</v>
      </c>
      <c r="L202" s="134">
        <v>5</v>
      </c>
    </row>
    <row r="203" spans="1:12">
      <c r="A203" s="167">
        <v>2</v>
      </c>
      <c r="B203" s="152">
        <v>16.100000000000001</v>
      </c>
      <c r="C203" s="155">
        <v>5.0999999999999996</v>
      </c>
      <c r="D203" s="155">
        <v>2.5</v>
      </c>
      <c r="E203" s="155">
        <v>43</v>
      </c>
      <c r="G203" s="167">
        <v>1.8</v>
      </c>
      <c r="H203" s="152">
        <v>11.2</v>
      </c>
      <c r="I203" s="155">
        <v>3.3</v>
      </c>
      <c r="J203" s="155">
        <v>3.5</v>
      </c>
      <c r="K203" s="155">
        <v>43</v>
      </c>
      <c r="L203" s="134">
        <v>5</v>
      </c>
    </row>
    <row r="204" spans="1:12">
      <c r="A204" s="168" t="s">
        <v>414</v>
      </c>
      <c r="B204" s="152"/>
      <c r="C204" s="152">
        <v>4.9000000000000004</v>
      </c>
      <c r="D204" s="152">
        <v>2.2000000000000002</v>
      </c>
      <c r="E204" s="155">
        <v>43</v>
      </c>
      <c r="G204" s="167">
        <v>2</v>
      </c>
      <c r="H204" s="152">
        <v>13.7</v>
      </c>
      <c r="I204" s="155">
        <v>5</v>
      </c>
      <c r="J204" s="155">
        <v>1.9</v>
      </c>
      <c r="K204" s="155">
        <v>43</v>
      </c>
      <c r="L204" s="134">
        <v>5</v>
      </c>
    </row>
    <row r="205" spans="1:12">
      <c r="A205" s="167">
        <v>4</v>
      </c>
      <c r="B205" s="152">
        <v>15.4</v>
      </c>
      <c r="C205" s="152">
        <v>9.4</v>
      </c>
      <c r="D205" s="152">
        <v>3.6</v>
      </c>
      <c r="E205" s="155">
        <v>43</v>
      </c>
      <c r="G205" s="167"/>
      <c r="H205" s="152"/>
      <c r="I205" s="152"/>
      <c r="J205" s="169"/>
      <c r="K205" s="155"/>
    </row>
    <row r="206" spans="1:12">
      <c r="A206" s="167"/>
      <c r="B206" s="164" t="s">
        <v>408</v>
      </c>
      <c r="E206" s="155"/>
    </row>
    <row r="207" spans="1:12">
      <c r="A207" s="167">
        <v>1.1000000000000001</v>
      </c>
      <c r="B207" s="152">
        <v>14.6</v>
      </c>
      <c r="C207" s="155">
        <v>4</v>
      </c>
      <c r="D207" s="155">
        <v>2.4</v>
      </c>
      <c r="E207" s="155">
        <v>43</v>
      </c>
    </row>
    <row r="208" spans="1:12">
      <c r="A208" s="167">
        <v>1.2</v>
      </c>
      <c r="B208" s="152">
        <v>14</v>
      </c>
      <c r="C208" s="155">
        <v>3</v>
      </c>
      <c r="D208" s="155">
        <v>2.5</v>
      </c>
      <c r="E208" s="155">
        <v>43</v>
      </c>
    </row>
    <row r="209" spans="1:5">
      <c r="A209" s="167">
        <v>1.3</v>
      </c>
      <c r="B209" s="152">
        <v>14</v>
      </c>
      <c r="C209" s="169" t="s">
        <v>92</v>
      </c>
      <c r="D209" s="169" t="s">
        <v>92</v>
      </c>
      <c r="E209" s="155">
        <v>43</v>
      </c>
    </row>
    <row r="210" spans="1:5">
      <c r="A210" s="167">
        <v>1.4</v>
      </c>
      <c r="B210" s="152">
        <v>13</v>
      </c>
      <c r="C210" s="170" t="s">
        <v>92</v>
      </c>
      <c r="D210" s="170" t="s">
        <v>92</v>
      </c>
      <c r="E210" s="155">
        <v>43</v>
      </c>
    </row>
    <row r="211" spans="1:5">
      <c r="A211" s="167">
        <v>1.5</v>
      </c>
      <c r="B211" s="152">
        <v>12.7</v>
      </c>
      <c r="C211" s="155">
        <v>5.4</v>
      </c>
      <c r="D211" s="155">
        <v>2.6</v>
      </c>
      <c r="E211" s="155">
        <v>43</v>
      </c>
    </row>
    <row r="212" spans="1:5">
      <c r="A212" s="167">
        <v>1.6</v>
      </c>
      <c r="B212" s="152">
        <v>12.8</v>
      </c>
      <c r="C212" s="169" t="s">
        <v>92</v>
      </c>
      <c r="D212" s="169" t="s">
        <v>92</v>
      </c>
      <c r="E212" s="155">
        <v>43</v>
      </c>
    </row>
    <row r="213" spans="1:5">
      <c r="A213" s="167">
        <v>1.7</v>
      </c>
      <c r="B213" s="152">
        <v>11.3</v>
      </c>
      <c r="C213" s="155">
        <v>2.7</v>
      </c>
      <c r="D213" s="155">
        <v>2.6</v>
      </c>
      <c r="E213" s="155">
        <v>43</v>
      </c>
    </row>
    <row r="214" spans="1:5">
      <c r="A214" s="167">
        <v>1.8</v>
      </c>
      <c r="B214" s="152">
        <v>11.2</v>
      </c>
      <c r="C214" s="155">
        <v>3.3</v>
      </c>
      <c r="D214" s="155">
        <v>3.5</v>
      </c>
      <c r="E214" s="155">
        <v>43</v>
      </c>
    </row>
    <row r="215" spans="1:5">
      <c r="A215" s="167">
        <v>1.9</v>
      </c>
      <c r="B215" s="152">
        <v>12</v>
      </c>
      <c r="C215" s="169" t="s">
        <v>92</v>
      </c>
      <c r="D215" s="169" t="s">
        <v>92</v>
      </c>
      <c r="E215" s="155">
        <v>43</v>
      </c>
    </row>
    <row r="216" spans="1:5">
      <c r="A216" s="167">
        <v>2</v>
      </c>
      <c r="B216" s="152">
        <v>13.7</v>
      </c>
      <c r="C216" s="155">
        <v>5</v>
      </c>
      <c r="D216" s="155">
        <v>1.9</v>
      </c>
      <c r="E216" s="155">
        <v>43</v>
      </c>
    </row>
    <row r="217" spans="1:5">
      <c r="A217" s="168" t="s">
        <v>414</v>
      </c>
      <c r="B217" s="152"/>
      <c r="C217" s="152">
        <v>3.7</v>
      </c>
      <c r="D217" s="152">
        <v>2.6</v>
      </c>
      <c r="E217" s="155">
        <v>43</v>
      </c>
    </row>
    <row r="218" spans="1:5">
      <c r="A218" s="167">
        <v>4</v>
      </c>
      <c r="B218" s="152">
        <v>12.6</v>
      </c>
      <c r="C218" s="152">
        <v>5.9</v>
      </c>
      <c r="D218" s="169" t="s">
        <v>92</v>
      </c>
      <c r="E218" s="155">
        <v>43</v>
      </c>
    </row>
    <row r="220" spans="1:5">
      <c r="A220" s="171"/>
    </row>
  </sheetData>
  <mergeCells count="2">
    <mergeCell ref="A152:A153"/>
    <mergeCell ref="G152:G153"/>
  </mergeCells>
  <phoneticPr fontId="5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2:O117"/>
  <sheetViews>
    <sheetView topLeftCell="A19" zoomScale="75" workbookViewId="0">
      <selection activeCell="O65" sqref="O65"/>
    </sheetView>
  </sheetViews>
  <sheetFormatPr baseColWidth="10" defaultRowHeight="12.75"/>
  <cols>
    <col min="1" max="11" width="11.42578125" customWidth="1"/>
    <col min="12" max="12" width="8.28515625" customWidth="1"/>
    <col min="13" max="14" width="11.42578125" customWidth="1"/>
    <col min="15" max="15" width="7.42578125" bestFit="1" customWidth="1"/>
  </cols>
  <sheetData>
    <row r="2" spans="1:12">
      <c r="A2" s="48" t="s">
        <v>47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</row>
    <row r="3" spans="1:12">
      <c r="A3" s="181" t="s">
        <v>98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</row>
    <row r="4" spans="1:12">
      <c r="A4" s="181" t="s">
        <v>39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</row>
    <row r="5" spans="1:12" ht="38.25">
      <c r="A5" s="182" t="s">
        <v>112</v>
      </c>
      <c r="B5" s="183" t="s">
        <v>41</v>
      </c>
      <c r="C5" s="183"/>
      <c r="D5" s="183"/>
      <c r="E5" s="183"/>
      <c r="F5" s="183"/>
      <c r="G5" s="182" t="s">
        <v>123</v>
      </c>
      <c r="H5" s="184" t="s">
        <v>124</v>
      </c>
      <c r="I5" s="184"/>
      <c r="J5" s="184"/>
      <c r="K5" s="182" t="s">
        <v>128</v>
      </c>
    </row>
    <row r="6" spans="1:12" ht="25.5">
      <c r="A6" s="185"/>
      <c r="B6" s="186" t="s">
        <v>43</v>
      </c>
      <c r="C6" s="186" t="s">
        <v>49</v>
      </c>
      <c r="D6" s="186" t="s">
        <v>44</v>
      </c>
      <c r="E6" s="186" t="s">
        <v>45</v>
      </c>
      <c r="F6" s="186" t="s">
        <v>50</v>
      </c>
      <c r="G6" s="185"/>
      <c r="H6" s="182" t="s">
        <v>125</v>
      </c>
      <c r="I6" s="182" t="s">
        <v>126</v>
      </c>
      <c r="J6" s="182" t="s">
        <v>127</v>
      </c>
      <c r="K6" s="185"/>
      <c r="L6" s="189" t="s">
        <v>424</v>
      </c>
    </row>
    <row r="7" spans="1:12">
      <c r="A7" s="187">
        <v>8</v>
      </c>
      <c r="B7" s="187">
        <v>0</v>
      </c>
      <c r="C7" s="187">
        <v>0</v>
      </c>
      <c r="D7" s="187">
        <v>0</v>
      </c>
      <c r="E7" s="187">
        <v>1</v>
      </c>
      <c r="F7" s="187">
        <v>1</v>
      </c>
      <c r="G7" s="187">
        <v>8.8000000000000007</v>
      </c>
      <c r="H7" s="187">
        <v>3.2</v>
      </c>
      <c r="I7" s="187">
        <v>1.7</v>
      </c>
      <c r="J7" s="187">
        <v>1.5</v>
      </c>
      <c r="K7" s="187">
        <v>2.1</v>
      </c>
      <c r="L7" s="189">
        <f>SQRT(K7/PI()*4)</f>
        <v>1.6351767622932518</v>
      </c>
    </row>
    <row r="8" spans="1:12">
      <c r="A8" s="188">
        <v>9</v>
      </c>
      <c r="B8" s="188">
        <v>0</v>
      </c>
      <c r="C8" s="188">
        <v>0</v>
      </c>
      <c r="D8" s="188">
        <v>0</v>
      </c>
      <c r="E8" s="188">
        <v>2</v>
      </c>
      <c r="F8" s="188">
        <v>2</v>
      </c>
      <c r="G8" s="188">
        <v>10.5</v>
      </c>
      <c r="H8" s="188">
        <v>4.2</v>
      </c>
      <c r="I8" s="188">
        <v>1.8</v>
      </c>
      <c r="J8" s="188">
        <v>2.4</v>
      </c>
      <c r="K8" s="188">
        <v>2.4</v>
      </c>
      <c r="L8" s="189">
        <f t="shared" ref="L8:L31" si="0">SQRT(K8/PI()*4)</f>
        <v>1.7480774889473265</v>
      </c>
    </row>
    <row r="9" spans="1:12">
      <c r="A9" s="188">
        <v>10</v>
      </c>
      <c r="B9" s="188">
        <v>0</v>
      </c>
      <c r="C9" s="188">
        <v>0</v>
      </c>
      <c r="D9" s="188">
        <v>1</v>
      </c>
      <c r="E9" s="188">
        <v>5</v>
      </c>
      <c r="F9" s="188">
        <v>6</v>
      </c>
      <c r="G9" s="188">
        <v>11.8</v>
      </c>
      <c r="H9" s="188">
        <v>5</v>
      </c>
      <c r="I9" s="188">
        <v>1.8</v>
      </c>
      <c r="J9" s="188">
        <v>3.2</v>
      </c>
      <c r="K9" s="188">
        <v>2.7</v>
      </c>
      <c r="L9" s="189">
        <f t="shared" si="0"/>
        <v>1.85411616971131</v>
      </c>
    </row>
    <row r="10" spans="1:12">
      <c r="A10" s="188">
        <v>11</v>
      </c>
      <c r="B10" s="188">
        <v>0</v>
      </c>
      <c r="C10" s="188">
        <v>0</v>
      </c>
      <c r="D10" s="188">
        <v>2</v>
      </c>
      <c r="E10" s="188">
        <v>7</v>
      </c>
      <c r="F10" s="188">
        <v>9</v>
      </c>
      <c r="G10" s="188">
        <v>13</v>
      </c>
      <c r="H10" s="188">
        <v>5.8</v>
      </c>
      <c r="I10" s="188">
        <v>1.9</v>
      </c>
      <c r="J10" s="188">
        <v>3.9</v>
      </c>
      <c r="K10" s="188">
        <v>3</v>
      </c>
      <c r="L10" s="189">
        <f t="shared" si="0"/>
        <v>1.9544100476116797</v>
      </c>
    </row>
    <row r="11" spans="1:12">
      <c r="A11" s="188">
        <v>12</v>
      </c>
      <c r="B11" s="188">
        <v>0</v>
      </c>
      <c r="C11" s="188">
        <v>1</v>
      </c>
      <c r="D11" s="188">
        <v>6</v>
      </c>
      <c r="E11" s="188">
        <v>4</v>
      </c>
      <c r="F11" s="188">
        <v>11</v>
      </c>
      <c r="G11" s="188">
        <v>14</v>
      </c>
      <c r="H11" s="188">
        <v>6.4</v>
      </c>
      <c r="I11" s="188">
        <v>1.9</v>
      </c>
      <c r="J11" s="188">
        <v>4.5</v>
      </c>
      <c r="K11" s="188">
        <v>3.3</v>
      </c>
      <c r="L11" s="189">
        <f t="shared" si="0"/>
        <v>2.0498025508877769</v>
      </c>
    </row>
    <row r="12" spans="1:12">
      <c r="A12" s="188">
        <v>13</v>
      </c>
      <c r="B12" s="188">
        <v>0</v>
      </c>
      <c r="C12" s="188">
        <v>15</v>
      </c>
      <c r="D12" s="188">
        <v>9</v>
      </c>
      <c r="E12" s="188">
        <v>4</v>
      </c>
      <c r="F12" s="188">
        <v>28</v>
      </c>
      <c r="G12" s="188">
        <v>14.9</v>
      </c>
      <c r="H12" s="188">
        <v>7</v>
      </c>
      <c r="I12" s="188">
        <v>2</v>
      </c>
      <c r="J12" s="188">
        <v>5</v>
      </c>
      <c r="K12" s="188">
        <v>3.6</v>
      </c>
      <c r="L12" s="189">
        <f t="shared" si="0"/>
        <v>2.1409489393833252</v>
      </c>
    </row>
    <row r="13" spans="1:12">
      <c r="A13" s="188">
        <v>14</v>
      </c>
      <c r="B13" s="188">
        <v>0</v>
      </c>
      <c r="C13" s="188">
        <v>12</v>
      </c>
      <c r="D13" s="188">
        <v>6</v>
      </c>
      <c r="E13" s="188">
        <v>2</v>
      </c>
      <c r="F13" s="188">
        <v>20</v>
      </c>
      <c r="G13" s="188">
        <v>15.6</v>
      </c>
      <c r="H13" s="188">
        <v>7.5</v>
      </c>
      <c r="I13" s="188">
        <v>2</v>
      </c>
      <c r="J13" s="188">
        <v>5.5</v>
      </c>
      <c r="K13" s="188">
        <v>4</v>
      </c>
      <c r="L13" s="189">
        <f t="shared" si="0"/>
        <v>2.2567583341910251</v>
      </c>
    </row>
    <row r="14" spans="1:12">
      <c r="A14" s="188">
        <v>15</v>
      </c>
      <c r="B14" s="188">
        <v>0</v>
      </c>
      <c r="C14" s="188">
        <v>19</v>
      </c>
      <c r="D14" s="188">
        <v>3</v>
      </c>
      <c r="E14" s="188">
        <v>0</v>
      </c>
      <c r="F14" s="188">
        <v>22</v>
      </c>
      <c r="G14" s="188">
        <v>16.2</v>
      </c>
      <c r="H14" s="188">
        <v>8.1</v>
      </c>
      <c r="I14" s="188">
        <v>2.1</v>
      </c>
      <c r="J14" s="188">
        <v>6</v>
      </c>
      <c r="K14" s="188">
        <v>4.4000000000000004</v>
      </c>
      <c r="L14" s="189">
        <f t="shared" si="0"/>
        <v>2.3669081090812791</v>
      </c>
    </row>
    <row r="15" spans="1:12">
      <c r="A15" s="188">
        <v>16</v>
      </c>
      <c r="B15" s="188">
        <v>2</v>
      </c>
      <c r="C15" s="188">
        <v>30</v>
      </c>
      <c r="D15" s="188">
        <v>6</v>
      </c>
      <c r="E15" s="188">
        <v>0</v>
      </c>
      <c r="F15" s="188">
        <v>38</v>
      </c>
      <c r="G15" s="188">
        <v>16.8</v>
      </c>
      <c r="H15" s="188">
        <v>8.5</v>
      </c>
      <c r="I15" s="188">
        <v>2.1</v>
      </c>
      <c r="J15" s="188">
        <v>6.4</v>
      </c>
      <c r="K15" s="188">
        <v>4.8</v>
      </c>
      <c r="L15" s="189">
        <f t="shared" si="0"/>
        <v>2.4721548929484132</v>
      </c>
    </row>
    <row r="16" spans="1:12">
      <c r="A16" s="188">
        <v>17</v>
      </c>
      <c r="B16" s="188">
        <v>5</v>
      </c>
      <c r="C16" s="188">
        <v>19</v>
      </c>
      <c r="D16" s="188">
        <v>0</v>
      </c>
      <c r="E16" s="188">
        <v>0</v>
      </c>
      <c r="F16" s="188">
        <v>24</v>
      </c>
      <c r="G16" s="188">
        <v>17.3</v>
      </c>
      <c r="H16" s="188">
        <v>8.9</v>
      </c>
      <c r="I16" s="188">
        <v>2.2000000000000002</v>
      </c>
      <c r="J16" s="188">
        <v>6.7</v>
      </c>
      <c r="K16" s="188">
        <v>5.3</v>
      </c>
      <c r="L16" s="189">
        <f t="shared" si="0"/>
        <v>2.5977239243415307</v>
      </c>
    </row>
    <row r="17" spans="1:12">
      <c r="A17" s="188">
        <v>18</v>
      </c>
      <c r="B17" s="188">
        <v>11</v>
      </c>
      <c r="C17" s="188">
        <v>22</v>
      </c>
      <c r="D17" s="188">
        <v>1</v>
      </c>
      <c r="E17" s="188">
        <v>0</v>
      </c>
      <c r="F17" s="188">
        <v>34</v>
      </c>
      <c r="G17" s="188">
        <v>17.8</v>
      </c>
      <c r="H17" s="188">
        <v>9.1999999999999993</v>
      </c>
      <c r="I17" s="188">
        <v>2.2000000000000002</v>
      </c>
      <c r="J17" s="188">
        <v>7</v>
      </c>
      <c r="K17" s="188">
        <v>5.8</v>
      </c>
      <c r="L17" s="189">
        <f t="shared" si="0"/>
        <v>2.717496892263898</v>
      </c>
    </row>
    <row r="18" spans="1:12">
      <c r="A18" s="188">
        <v>19</v>
      </c>
      <c r="B18" s="188">
        <v>10</v>
      </c>
      <c r="C18" s="188">
        <v>10</v>
      </c>
      <c r="D18" s="188">
        <v>0</v>
      </c>
      <c r="E18" s="188">
        <v>0</v>
      </c>
      <c r="F18" s="188">
        <v>20</v>
      </c>
      <c r="G18" s="188">
        <v>18.2</v>
      </c>
      <c r="H18" s="188">
        <v>9.6</v>
      </c>
      <c r="I18" s="188">
        <v>2.2999999999999998</v>
      </c>
      <c r="J18" s="188">
        <v>7.3</v>
      </c>
      <c r="K18" s="188">
        <v>6.3</v>
      </c>
      <c r="L18" s="189">
        <f t="shared" si="0"/>
        <v>2.8322092316478891</v>
      </c>
    </row>
    <row r="19" spans="1:12">
      <c r="A19" s="188">
        <v>20</v>
      </c>
      <c r="B19" s="188">
        <v>12</v>
      </c>
      <c r="C19" s="188">
        <v>4</v>
      </c>
      <c r="D19" s="188">
        <v>0</v>
      </c>
      <c r="E19" s="188">
        <v>1</v>
      </c>
      <c r="F19" s="188">
        <v>17</v>
      </c>
      <c r="G19" s="188">
        <v>18.5</v>
      </c>
      <c r="H19" s="188">
        <v>9.9</v>
      </c>
      <c r="I19" s="188">
        <v>2.4</v>
      </c>
      <c r="J19" s="188">
        <v>7.5</v>
      </c>
      <c r="K19" s="188">
        <v>6.9</v>
      </c>
      <c r="L19" s="189">
        <f t="shared" si="0"/>
        <v>2.9640095915284457</v>
      </c>
    </row>
    <row r="20" spans="1:12">
      <c r="A20" s="188">
        <v>21</v>
      </c>
      <c r="B20" s="188">
        <v>16</v>
      </c>
      <c r="C20" s="188">
        <v>1</v>
      </c>
      <c r="D20" s="188">
        <v>0</v>
      </c>
      <c r="E20" s="188">
        <v>0</v>
      </c>
      <c r="F20" s="188">
        <v>17</v>
      </c>
      <c r="G20" s="188">
        <v>18.8</v>
      </c>
      <c r="H20" s="188">
        <v>10.199999999999999</v>
      </c>
      <c r="I20" s="188">
        <v>2.5</v>
      </c>
      <c r="J20" s="188">
        <v>7.7</v>
      </c>
      <c r="K20" s="188">
        <v>7.6</v>
      </c>
      <c r="L20" s="189">
        <f t="shared" si="0"/>
        <v>3.110726690017501</v>
      </c>
    </row>
    <row r="21" spans="1:12">
      <c r="A21" s="188">
        <v>22</v>
      </c>
      <c r="B21" s="188">
        <v>17</v>
      </c>
      <c r="C21" s="188">
        <v>2</v>
      </c>
      <c r="D21" s="188">
        <v>0</v>
      </c>
      <c r="E21" s="188">
        <v>0</v>
      </c>
      <c r="F21" s="188">
        <v>19</v>
      </c>
      <c r="G21" s="188">
        <v>19.100000000000001</v>
      </c>
      <c r="H21" s="188">
        <v>10.5</v>
      </c>
      <c r="I21" s="188">
        <v>2.6</v>
      </c>
      <c r="J21" s="188">
        <v>7.9</v>
      </c>
      <c r="K21" s="188">
        <v>8.3000000000000007</v>
      </c>
      <c r="L21" s="189">
        <f t="shared" si="0"/>
        <v>3.2508288514318702</v>
      </c>
    </row>
    <row r="22" spans="1:12">
      <c r="A22" s="188">
        <v>23</v>
      </c>
      <c r="B22" s="188">
        <v>10</v>
      </c>
      <c r="C22" s="188">
        <v>0</v>
      </c>
      <c r="D22" s="188">
        <v>0</v>
      </c>
      <c r="E22" s="188">
        <v>0</v>
      </c>
      <c r="F22" s="188">
        <v>10</v>
      </c>
      <c r="G22" s="188">
        <v>19.399999999999999</v>
      </c>
      <c r="H22" s="188">
        <v>10.7</v>
      </c>
      <c r="I22" s="188">
        <v>2.6</v>
      </c>
      <c r="J22" s="188">
        <v>8.1</v>
      </c>
      <c r="K22" s="188">
        <v>9.1</v>
      </c>
      <c r="L22" s="189">
        <f t="shared" si="0"/>
        <v>3.4038918691829769</v>
      </c>
    </row>
    <row r="23" spans="1:12">
      <c r="A23" s="188">
        <v>24</v>
      </c>
      <c r="B23" s="188">
        <v>13</v>
      </c>
      <c r="C23" s="188">
        <v>0</v>
      </c>
      <c r="D23" s="188">
        <v>0</v>
      </c>
      <c r="E23" s="188">
        <v>0</v>
      </c>
      <c r="F23" s="188">
        <v>13</v>
      </c>
      <c r="G23" s="188">
        <v>19.600000000000001</v>
      </c>
      <c r="H23" s="188">
        <v>11</v>
      </c>
      <c r="I23" s="188">
        <v>2.7</v>
      </c>
      <c r="J23" s="188">
        <v>8.3000000000000007</v>
      </c>
      <c r="K23" s="188">
        <v>10</v>
      </c>
      <c r="L23" s="189">
        <f t="shared" si="0"/>
        <v>3.5682482323055424</v>
      </c>
    </row>
    <row r="24" spans="1:12">
      <c r="A24" s="188">
        <v>25</v>
      </c>
      <c r="B24" s="188">
        <v>10</v>
      </c>
      <c r="C24" s="188">
        <v>0</v>
      </c>
      <c r="D24" s="188">
        <v>0</v>
      </c>
      <c r="E24" s="188">
        <v>0</v>
      </c>
      <c r="F24" s="188">
        <v>10</v>
      </c>
      <c r="G24" s="188">
        <v>19.8</v>
      </c>
      <c r="H24" s="188">
        <v>11.2</v>
      </c>
      <c r="I24" s="188">
        <v>2.8</v>
      </c>
      <c r="J24" s="188">
        <v>8.4</v>
      </c>
      <c r="K24" s="188">
        <v>10.9</v>
      </c>
      <c r="L24" s="189">
        <f t="shared" si="0"/>
        <v>3.7253605245148118</v>
      </c>
    </row>
    <row r="25" spans="1:12">
      <c r="A25" s="188">
        <v>26</v>
      </c>
      <c r="B25" s="188">
        <v>2</v>
      </c>
      <c r="C25" s="188">
        <v>0</v>
      </c>
      <c r="D25" s="188">
        <v>0</v>
      </c>
      <c r="E25" s="188">
        <v>0</v>
      </c>
      <c r="F25" s="188">
        <v>2</v>
      </c>
      <c r="G25" s="188">
        <v>20</v>
      </c>
      <c r="H25" s="188">
        <v>11.4</v>
      </c>
      <c r="I25" s="188">
        <v>2.9</v>
      </c>
      <c r="J25" s="188">
        <v>8.5</v>
      </c>
      <c r="K25" s="188">
        <v>11.8</v>
      </c>
      <c r="L25" s="189">
        <f t="shared" si="0"/>
        <v>3.8761097285648303</v>
      </c>
    </row>
    <row r="26" spans="1:12">
      <c r="A26" s="188">
        <v>27</v>
      </c>
      <c r="B26" s="188">
        <v>4</v>
      </c>
      <c r="C26" s="188">
        <v>0</v>
      </c>
      <c r="D26" s="188">
        <v>0</v>
      </c>
      <c r="E26" s="188">
        <v>0</v>
      </c>
      <c r="F26" s="188">
        <v>4</v>
      </c>
      <c r="G26" s="188">
        <v>20.100000000000001</v>
      </c>
      <c r="H26" s="188">
        <v>11.7</v>
      </c>
      <c r="I26" s="188">
        <v>3</v>
      </c>
      <c r="J26" s="188">
        <v>8.6999999999999993</v>
      </c>
      <c r="K26" s="188">
        <v>12.8</v>
      </c>
      <c r="L26" s="189">
        <f t="shared" si="0"/>
        <v>4.037012035232256</v>
      </c>
    </row>
    <row r="27" spans="1:12">
      <c r="A27" s="188">
        <v>28</v>
      </c>
      <c r="B27" s="188">
        <v>0</v>
      </c>
      <c r="C27" s="188">
        <v>0</v>
      </c>
      <c r="D27" s="188">
        <v>0</v>
      </c>
      <c r="E27" s="188">
        <v>0</v>
      </c>
      <c r="F27" s="188">
        <v>0</v>
      </c>
      <c r="G27" s="188">
        <v>20.2</v>
      </c>
      <c r="H27" s="188">
        <v>11.9</v>
      </c>
      <c r="I27" s="188">
        <v>3.1</v>
      </c>
      <c r="J27" s="188">
        <v>8.8000000000000007</v>
      </c>
      <c r="K27" s="188">
        <v>13.8</v>
      </c>
      <c r="L27" s="189">
        <f t="shared" si="0"/>
        <v>4.1917425633434657</v>
      </c>
    </row>
    <row r="28" spans="1:12">
      <c r="A28" s="188">
        <v>29</v>
      </c>
      <c r="B28" s="188">
        <v>2</v>
      </c>
      <c r="C28" s="188">
        <v>0</v>
      </c>
      <c r="D28" s="188">
        <v>0</v>
      </c>
      <c r="E28" s="188">
        <v>0</v>
      </c>
      <c r="F28" s="188">
        <v>2</v>
      </c>
      <c r="G28" s="188">
        <v>20.3</v>
      </c>
      <c r="H28" s="188">
        <v>12.1</v>
      </c>
      <c r="I28" s="188">
        <v>3.2</v>
      </c>
      <c r="J28" s="188">
        <v>8.9</v>
      </c>
      <c r="K28" s="188">
        <v>14.9</v>
      </c>
      <c r="L28" s="189">
        <f t="shared" si="0"/>
        <v>4.3556020498381072</v>
      </c>
    </row>
    <row r="29" spans="1:12">
      <c r="A29" s="188">
        <v>30</v>
      </c>
      <c r="B29" s="188">
        <v>3</v>
      </c>
      <c r="C29" s="188">
        <v>0</v>
      </c>
      <c r="D29" s="188">
        <v>0</v>
      </c>
      <c r="E29" s="188">
        <v>0</v>
      </c>
      <c r="F29" s="188">
        <v>3</v>
      </c>
      <c r="G29" s="188">
        <v>20.399999999999999</v>
      </c>
      <c r="H29" s="188">
        <v>12.2</v>
      </c>
      <c r="I29" s="188">
        <v>3.2</v>
      </c>
      <c r="J29" s="188">
        <v>9</v>
      </c>
      <c r="K29" s="188">
        <v>16</v>
      </c>
      <c r="L29" s="189">
        <f t="shared" si="0"/>
        <v>4.5135166683820502</v>
      </c>
    </row>
    <row r="30" spans="1:12">
      <c r="A30" s="188">
        <v>31</v>
      </c>
      <c r="B30" s="188">
        <v>0</v>
      </c>
      <c r="C30" s="188">
        <v>0</v>
      </c>
      <c r="D30" s="188">
        <v>0</v>
      </c>
      <c r="E30" s="188">
        <v>0</v>
      </c>
      <c r="F30" s="188">
        <v>0</v>
      </c>
      <c r="G30" s="188">
        <v>20.399999999999999</v>
      </c>
      <c r="H30" s="188">
        <v>12.4</v>
      </c>
      <c r="I30" s="188">
        <v>3.3</v>
      </c>
      <c r="J30" s="188">
        <v>9.1</v>
      </c>
      <c r="K30" s="188">
        <v>17.2</v>
      </c>
      <c r="L30" s="189">
        <f t="shared" si="0"/>
        <v>4.6797136845585756</v>
      </c>
    </row>
    <row r="31" spans="1:12">
      <c r="A31" s="188">
        <v>32</v>
      </c>
      <c r="B31" s="188">
        <v>1</v>
      </c>
      <c r="C31" s="188">
        <v>0</v>
      </c>
      <c r="D31" s="188">
        <v>0</v>
      </c>
      <c r="E31" s="188">
        <v>0</v>
      </c>
      <c r="F31" s="188">
        <v>1</v>
      </c>
      <c r="G31" s="188">
        <v>20.5</v>
      </c>
      <c r="H31" s="188">
        <v>12.6</v>
      </c>
      <c r="I31" s="188">
        <v>3.4</v>
      </c>
      <c r="J31" s="188">
        <v>9.1999999999999993</v>
      </c>
      <c r="K31" s="188">
        <v>18.399999999999999</v>
      </c>
      <c r="L31" s="189">
        <f t="shared" si="0"/>
        <v>4.8402073946399229</v>
      </c>
    </row>
    <row r="33" spans="1:15">
      <c r="A33" s="11" t="s">
        <v>38</v>
      </c>
    </row>
    <row r="34" spans="1:15">
      <c r="A34" s="12" t="s">
        <v>39</v>
      </c>
    </row>
    <row r="35" spans="1:15">
      <c r="A35" t="s">
        <v>40</v>
      </c>
    </row>
    <row r="36" spans="1:15">
      <c r="A36" t="s">
        <v>1</v>
      </c>
    </row>
    <row r="37" spans="1:15" ht="21">
      <c r="A37" s="13" t="s">
        <v>142</v>
      </c>
      <c r="B37" s="26" t="s">
        <v>41</v>
      </c>
      <c r="C37" s="26"/>
      <c r="D37" s="26"/>
      <c r="E37" s="26"/>
      <c r="F37" s="26"/>
      <c r="G37" s="13" t="s">
        <v>141</v>
      </c>
      <c r="H37" s="4" t="s">
        <v>124</v>
      </c>
      <c r="I37" s="4"/>
      <c r="J37" s="4"/>
      <c r="K37" s="13" t="s">
        <v>143</v>
      </c>
      <c r="L37" s="4" t="s">
        <v>42</v>
      </c>
      <c r="M37" s="4"/>
      <c r="N37" s="4"/>
      <c r="O37" s="189" t="s">
        <v>424</v>
      </c>
    </row>
    <row r="38" spans="1:15" ht="21">
      <c r="A38" s="15"/>
      <c r="B38" s="17" t="s">
        <v>43</v>
      </c>
      <c r="C38" s="17" t="s">
        <v>49</v>
      </c>
      <c r="D38" s="17" t="s">
        <v>44</v>
      </c>
      <c r="E38" s="17" t="s">
        <v>45</v>
      </c>
      <c r="F38" s="13" t="s">
        <v>50</v>
      </c>
      <c r="G38" s="15"/>
      <c r="H38" s="13" t="s">
        <v>125</v>
      </c>
      <c r="I38" s="13" t="s">
        <v>126</v>
      </c>
      <c r="J38" s="13" t="s">
        <v>127</v>
      </c>
      <c r="K38" s="15"/>
      <c r="L38" s="13" t="s">
        <v>51</v>
      </c>
      <c r="M38" s="13" t="s">
        <v>52</v>
      </c>
      <c r="N38" s="13" t="s">
        <v>53</v>
      </c>
      <c r="O38" s="189"/>
    </row>
    <row r="39" spans="1:15">
      <c r="A39" s="3">
        <v>4</v>
      </c>
      <c r="B39" s="6">
        <v>0</v>
      </c>
      <c r="C39" s="6">
        <v>0</v>
      </c>
      <c r="D39" s="6">
        <v>0</v>
      </c>
      <c r="E39" s="3">
        <v>8</v>
      </c>
      <c r="F39" s="3">
        <v>8</v>
      </c>
      <c r="G39" s="3">
        <v>5.9</v>
      </c>
      <c r="H39" s="3">
        <v>3.1</v>
      </c>
      <c r="I39" s="3">
        <v>2.1</v>
      </c>
      <c r="J39" s="3">
        <v>1</v>
      </c>
      <c r="K39" s="3">
        <v>2.2999999999999998</v>
      </c>
      <c r="L39" s="3">
        <v>0.73</v>
      </c>
      <c r="M39" s="3">
        <v>0.85</v>
      </c>
      <c r="N39" s="3">
        <v>0.49</v>
      </c>
      <c r="O39" s="189">
        <f>SQRT(K39/PI()*4)</f>
        <v>1.7112717355495808</v>
      </c>
    </row>
    <row r="40" spans="1:15">
      <c r="A40" s="6">
        <v>5</v>
      </c>
      <c r="B40" s="6">
        <v>0</v>
      </c>
      <c r="C40" s="6">
        <v>1</v>
      </c>
      <c r="D40" s="6">
        <v>0</v>
      </c>
      <c r="E40" s="6">
        <v>26</v>
      </c>
      <c r="F40" s="6">
        <v>27</v>
      </c>
      <c r="G40" s="6">
        <v>6.8</v>
      </c>
      <c r="H40" s="6">
        <v>3.8</v>
      </c>
      <c r="I40" s="6">
        <v>2.2000000000000002</v>
      </c>
      <c r="J40" s="6">
        <v>1.6</v>
      </c>
      <c r="K40" s="6">
        <v>2.2999999999999998</v>
      </c>
      <c r="L40" s="6">
        <v>0.68</v>
      </c>
      <c r="M40" s="6">
        <v>0.84</v>
      </c>
      <c r="N40" s="6">
        <v>0.46</v>
      </c>
      <c r="O40" s="189">
        <f t="shared" ref="O40:O65" si="1">SQRT(K40/PI()*4)</f>
        <v>1.7112717355495808</v>
      </c>
    </row>
    <row r="41" spans="1:15">
      <c r="A41" s="6">
        <v>6</v>
      </c>
      <c r="B41" s="6">
        <v>0</v>
      </c>
      <c r="C41" s="6">
        <v>1</v>
      </c>
      <c r="D41" s="6">
        <v>7</v>
      </c>
      <c r="E41" s="6">
        <v>35</v>
      </c>
      <c r="F41" s="6">
        <v>43</v>
      </c>
      <c r="G41" s="6">
        <v>7.7</v>
      </c>
      <c r="H41" s="6">
        <v>4.3</v>
      </c>
      <c r="I41" s="6">
        <v>2.2999999999999998</v>
      </c>
      <c r="J41" s="6">
        <v>2</v>
      </c>
      <c r="K41" s="6">
        <v>2.4</v>
      </c>
      <c r="L41" s="6">
        <v>0.65</v>
      </c>
      <c r="M41" s="6">
        <v>0.83</v>
      </c>
      <c r="N41" s="6">
        <v>0.44</v>
      </c>
      <c r="O41" s="189">
        <f t="shared" si="1"/>
        <v>1.7480774889473265</v>
      </c>
    </row>
    <row r="42" spans="1:15">
      <c r="A42" s="6">
        <v>7</v>
      </c>
      <c r="B42" s="6">
        <v>0</v>
      </c>
      <c r="C42" s="6">
        <v>7</v>
      </c>
      <c r="D42" s="6">
        <v>25</v>
      </c>
      <c r="E42" s="6">
        <v>35</v>
      </c>
      <c r="F42" s="6">
        <v>67</v>
      </c>
      <c r="G42" s="6">
        <v>8.5</v>
      </c>
      <c r="H42" s="6">
        <v>4.8</v>
      </c>
      <c r="I42" s="6">
        <v>2.2999999999999998</v>
      </c>
      <c r="J42" s="6">
        <v>2.5</v>
      </c>
      <c r="K42" s="6">
        <v>2.5</v>
      </c>
      <c r="L42" s="6">
        <v>0.62</v>
      </c>
      <c r="M42" s="6">
        <v>0.82</v>
      </c>
      <c r="N42" s="6">
        <v>0.43</v>
      </c>
      <c r="O42" s="189">
        <f t="shared" si="1"/>
        <v>1.7841241161527712</v>
      </c>
    </row>
    <row r="43" spans="1:15">
      <c r="A43" s="6">
        <v>8</v>
      </c>
      <c r="B43" s="6">
        <v>0</v>
      </c>
      <c r="C43" s="6">
        <v>13</v>
      </c>
      <c r="D43" s="6">
        <v>22</v>
      </c>
      <c r="E43" s="6">
        <v>19</v>
      </c>
      <c r="F43" s="6">
        <v>54</v>
      </c>
      <c r="G43" s="6">
        <v>9.1999999999999993</v>
      </c>
      <c r="H43" s="6">
        <v>5.2</v>
      </c>
      <c r="I43" s="6">
        <v>2.4</v>
      </c>
      <c r="J43" s="6">
        <v>2.8</v>
      </c>
      <c r="K43" s="6">
        <v>2.7</v>
      </c>
      <c r="L43" s="6">
        <v>0.59</v>
      </c>
      <c r="M43" s="6">
        <v>0.81</v>
      </c>
      <c r="N43" s="6">
        <v>0.41</v>
      </c>
      <c r="O43" s="189">
        <f t="shared" si="1"/>
        <v>1.85411616971131</v>
      </c>
    </row>
    <row r="44" spans="1:15">
      <c r="A44" s="6">
        <v>9</v>
      </c>
      <c r="B44" s="6">
        <v>0</v>
      </c>
      <c r="C44" s="6">
        <v>41</v>
      </c>
      <c r="D44" s="6">
        <v>21</v>
      </c>
      <c r="E44" s="6">
        <v>4</v>
      </c>
      <c r="F44" s="6">
        <v>66</v>
      </c>
      <c r="G44" s="6">
        <v>9.9</v>
      </c>
      <c r="H44" s="6">
        <v>5.6</v>
      </c>
      <c r="I44" s="6">
        <v>2.4</v>
      </c>
      <c r="J44" s="6">
        <v>3.2</v>
      </c>
      <c r="K44" s="6">
        <v>2.9</v>
      </c>
      <c r="L44" s="6">
        <v>0.56999999999999995</v>
      </c>
      <c r="M44" s="6">
        <v>0.8</v>
      </c>
      <c r="N44" s="6">
        <v>0.4</v>
      </c>
      <c r="O44" s="189">
        <f t="shared" si="1"/>
        <v>1.921560480373171</v>
      </c>
    </row>
    <row r="45" spans="1:15">
      <c r="A45" s="6">
        <v>10</v>
      </c>
      <c r="B45" s="6">
        <v>0</v>
      </c>
      <c r="C45" s="6">
        <v>66</v>
      </c>
      <c r="D45" s="6">
        <v>15</v>
      </c>
      <c r="E45" s="6">
        <v>4</v>
      </c>
      <c r="F45" s="6">
        <v>85</v>
      </c>
      <c r="G45" s="6">
        <v>10.5</v>
      </c>
      <c r="H45" s="6">
        <v>6</v>
      </c>
      <c r="I45" s="6">
        <v>2.5</v>
      </c>
      <c r="J45" s="6">
        <v>3.5</v>
      </c>
      <c r="K45" s="6">
        <v>3.1</v>
      </c>
      <c r="L45" s="6">
        <v>0.55000000000000004</v>
      </c>
      <c r="M45" s="6">
        <v>0.78</v>
      </c>
      <c r="N45" s="6">
        <v>0.38</v>
      </c>
      <c r="O45" s="189">
        <f t="shared" si="1"/>
        <v>1.9867165345562021</v>
      </c>
    </row>
    <row r="46" spans="1:15">
      <c r="A46" s="6">
        <v>11</v>
      </c>
      <c r="B46" s="6">
        <v>2</v>
      </c>
      <c r="C46" s="6">
        <v>43</v>
      </c>
      <c r="D46" s="6">
        <v>3</v>
      </c>
      <c r="E46" s="6">
        <v>4</v>
      </c>
      <c r="F46" s="6">
        <v>52</v>
      </c>
      <c r="G46" s="6">
        <v>11.2</v>
      </c>
      <c r="H46" s="6">
        <v>6.4</v>
      </c>
      <c r="I46" s="6">
        <v>2.5</v>
      </c>
      <c r="J46" s="6">
        <v>3.9</v>
      </c>
      <c r="K46" s="6">
        <v>3.5</v>
      </c>
      <c r="L46" s="6">
        <v>0.53</v>
      </c>
      <c r="M46" s="6">
        <v>0.77</v>
      </c>
      <c r="N46" s="6">
        <v>0.37</v>
      </c>
      <c r="O46" s="189">
        <f t="shared" si="1"/>
        <v>2.1110041228223762</v>
      </c>
    </row>
    <row r="47" spans="1:15">
      <c r="A47" s="6">
        <v>12</v>
      </c>
      <c r="B47" s="6">
        <v>9</v>
      </c>
      <c r="C47" s="6">
        <v>63</v>
      </c>
      <c r="D47" s="6">
        <v>3</v>
      </c>
      <c r="E47" s="6">
        <v>1</v>
      </c>
      <c r="F47" s="6">
        <v>76</v>
      </c>
      <c r="G47" s="6">
        <v>11.7</v>
      </c>
      <c r="H47" s="6">
        <v>6.8</v>
      </c>
      <c r="I47" s="6">
        <v>2.6</v>
      </c>
      <c r="J47" s="6">
        <v>4.2</v>
      </c>
      <c r="K47" s="6">
        <v>3.9</v>
      </c>
      <c r="L47" s="6">
        <v>0.51</v>
      </c>
      <c r="M47" s="6">
        <v>0.76</v>
      </c>
      <c r="N47" s="6">
        <v>0.36</v>
      </c>
      <c r="O47" s="189">
        <f t="shared" si="1"/>
        <v>2.2283703068536735</v>
      </c>
    </row>
    <row r="48" spans="1:15">
      <c r="A48" s="6">
        <v>13</v>
      </c>
      <c r="B48" s="6">
        <v>16</v>
      </c>
      <c r="C48" s="6">
        <v>37</v>
      </c>
      <c r="D48" s="6">
        <v>1</v>
      </c>
      <c r="E48" s="6">
        <v>0</v>
      </c>
      <c r="F48" s="6">
        <v>54</v>
      </c>
      <c r="G48" s="6">
        <v>12.2</v>
      </c>
      <c r="H48" s="6">
        <v>7.2</v>
      </c>
      <c r="I48" s="6">
        <v>2.7</v>
      </c>
      <c r="J48" s="6">
        <v>4.5</v>
      </c>
      <c r="K48" s="6">
        <v>4.4000000000000004</v>
      </c>
      <c r="L48" s="6">
        <v>0.5</v>
      </c>
      <c r="M48" s="6">
        <v>0.74</v>
      </c>
      <c r="N48" s="6">
        <v>0.36</v>
      </c>
      <c r="O48" s="189">
        <f t="shared" si="1"/>
        <v>2.3669081090812791</v>
      </c>
    </row>
    <row r="49" spans="1:15">
      <c r="A49" s="6">
        <v>14</v>
      </c>
      <c r="B49" s="6">
        <v>18</v>
      </c>
      <c r="C49" s="6">
        <v>29</v>
      </c>
      <c r="D49" s="6">
        <v>0</v>
      </c>
      <c r="E49" s="6">
        <v>0</v>
      </c>
      <c r="F49" s="6">
        <v>47</v>
      </c>
      <c r="G49" s="6">
        <v>12.7</v>
      </c>
      <c r="H49" s="6">
        <v>7.5</v>
      </c>
      <c r="I49" s="6">
        <v>2.8</v>
      </c>
      <c r="J49" s="6">
        <v>4.7</v>
      </c>
      <c r="K49" s="6">
        <v>4.9000000000000004</v>
      </c>
      <c r="L49" s="6">
        <v>0.49</v>
      </c>
      <c r="M49" s="6">
        <v>0.73</v>
      </c>
      <c r="N49" s="6">
        <v>0.35</v>
      </c>
      <c r="O49" s="189">
        <f t="shared" si="1"/>
        <v>2.4977737626138796</v>
      </c>
    </row>
    <row r="50" spans="1:15">
      <c r="A50" s="6">
        <v>15</v>
      </c>
      <c r="B50" s="6">
        <v>27</v>
      </c>
      <c r="C50" s="6">
        <v>8</v>
      </c>
      <c r="D50" s="6">
        <v>1</v>
      </c>
      <c r="E50" s="6">
        <v>0</v>
      </c>
      <c r="F50" s="6">
        <v>36</v>
      </c>
      <c r="G50" s="6">
        <v>13.1</v>
      </c>
      <c r="H50" s="6">
        <v>7.8</v>
      </c>
      <c r="I50" s="6">
        <v>2.8</v>
      </c>
      <c r="J50" s="6">
        <v>5</v>
      </c>
      <c r="K50" s="6">
        <v>5.5</v>
      </c>
      <c r="L50" s="6">
        <v>0.48</v>
      </c>
      <c r="M50" s="6">
        <v>0.72</v>
      </c>
      <c r="N50" s="6">
        <v>0.34</v>
      </c>
      <c r="O50" s="189">
        <f t="shared" si="1"/>
        <v>2.6462837142006137</v>
      </c>
    </row>
    <row r="51" spans="1:15">
      <c r="A51" s="6">
        <v>16</v>
      </c>
      <c r="B51" s="6">
        <v>25</v>
      </c>
      <c r="C51" s="6">
        <v>3</v>
      </c>
      <c r="D51" s="6">
        <v>0</v>
      </c>
      <c r="E51" s="6">
        <v>0</v>
      </c>
      <c r="F51" s="6">
        <v>28</v>
      </c>
      <c r="G51" s="6">
        <v>13.6</v>
      </c>
      <c r="H51" s="6">
        <v>8</v>
      </c>
      <c r="I51" s="6">
        <v>2.8</v>
      </c>
      <c r="J51" s="6">
        <v>5.2</v>
      </c>
      <c r="K51" s="6">
        <v>6.1</v>
      </c>
      <c r="L51" s="6">
        <v>0.47</v>
      </c>
      <c r="M51" s="6">
        <v>0.7</v>
      </c>
      <c r="N51" s="6">
        <v>0.34</v>
      </c>
      <c r="O51" s="189">
        <f t="shared" si="1"/>
        <v>2.7868909599918852</v>
      </c>
    </row>
    <row r="52" spans="1:15">
      <c r="A52" s="6">
        <v>17</v>
      </c>
      <c r="B52" s="6">
        <v>30</v>
      </c>
      <c r="C52" s="6">
        <v>2</v>
      </c>
      <c r="D52" s="6">
        <v>0</v>
      </c>
      <c r="E52" s="6">
        <v>0</v>
      </c>
      <c r="F52" s="6">
        <v>32</v>
      </c>
      <c r="G52" s="6">
        <v>13.9</v>
      </c>
      <c r="H52" s="6">
        <v>8.1999999999999993</v>
      </c>
      <c r="I52" s="6">
        <v>2.9</v>
      </c>
      <c r="J52" s="6">
        <v>5.3</v>
      </c>
      <c r="K52" s="6">
        <v>6.8</v>
      </c>
      <c r="L52" s="6">
        <v>0.46</v>
      </c>
      <c r="M52" s="6">
        <v>0.69</v>
      </c>
      <c r="N52" s="6">
        <v>0.33</v>
      </c>
      <c r="O52" s="189">
        <f t="shared" si="1"/>
        <v>2.9424528720438508</v>
      </c>
    </row>
    <row r="53" spans="1:15">
      <c r="A53" s="6">
        <v>18</v>
      </c>
      <c r="B53" s="6">
        <v>12</v>
      </c>
      <c r="C53" s="6">
        <v>0</v>
      </c>
      <c r="D53" s="6">
        <v>0</v>
      </c>
      <c r="E53" s="6">
        <v>0</v>
      </c>
      <c r="F53" s="6">
        <v>12</v>
      </c>
      <c r="G53" s="6">
        <v>14.2</v>
      </c>
      <c r="H53" s="6">
        <v>8.5</v>
      </c>
      <c r="I53" s="6">
        <v>2.9</v>
      </c>
      <c r="J53" s="6">
        <v>5.6</v>
      </c>
      <c r="K53" s="6">
        <v>7.5</v>
      </c>
      <c r="L53" s="6">
        <v>0.45</v>
      </c>
      <c r="M53" s="6">
        <v>0.68</v>
      </c>
      <c r="N53" s="6">
        <v>0.33</v>
      </c>
      <c r="O53" s="189">
        <f t="shared" si="1"/>
        <v>3.0901936161855166</v>
      </c>
    </row>
    <row r="54" spans="1:15">
      <c r="A54" s="6">
        <v>19</v>
      </c>
      <c r="B54" s="6">
        <v>15</v>
      </c>
      <c r="C54" s="6">
        <v>0</v>
      </c>
      <c r="D54" s="6">
        <v>0</v>
      </c>
      <c r="E54" s="6">
        <v>0</v>
      </c>
      <c r="F54" s="6">
        <v>15</v>
      </c>
      <c r="G54" s="6">
        <v>14.6</v>
      </c>
      <c r="H54" s="6">
        <v>8.6999999999999993</v>
      </c>
      <c r="I54" s="6">
        <v>3</v>
      </c>
      <c r="J54" s="6">
        <v>5.7</v>
      </c>
      <c r="K54" s="6">
        <v>8.3000000000000007</v>
      </c>
      <c r="L54" s="6">
        <v>0.45</v>
      </c>
      <c r="M54" s="6">
        <v>0.66</v>
      </c>
      <c r="N54" s="6">
        <v>0.33</v>
      </c>
      <c r="O54" s="189">
        <f t="shared" si="1"/>
        <v>3.2508288514318702</v>
      </c>
    </row>
    <row r="55" spans="1:15">
      <c r="A55" s="6">
        <v>20</v>
      </c>
      <c r="B55" s="6">
        <v>6</v>
      </c>
      <c r="C55" s="6">
        <v>0</v>
      </c>
      <c r="D55" s="6">
        <v>0</v>
      </c>
      <c r="E55" s="6">
        <v>0</v>
      </c>
      <c r="F55" s="6">
        <v>6</v>
      </c>
      <c r="G55" s="6">
        <v>14.9</v>
      </c>
      <c r="H55" s="6">
        <v>8.9</v>
      </c>
      <c r="I55" s="6">
        <v>3</v>
      </c>
      <c r="J55" s="6">
        <v>5.9</v>
      </c>
      <c r="K55" s="6">
        <v>9</v>
      </c>
      <c r="L55" s="6">
        <v>0.44</v>
      </c>
      <c r="M55" s="6">
        <v>0.65</v>
      </c>
      <c r="N55" s="6">
        <v>0.33</v>
      </c>
      <c r="O55" s="189">
        <f t="shared" si="1"/>
        <v>3.3851375012865379</v>
      </c>
    </row>
    <row r="56" spans="1:15">
      <c r="A56" s="6">
        <v>21</v>
      </c>
      <c r="B56" s="6">
        <v>5</v>
      </c>
      <c r="C56" s="6">
        <v>0</v>
      </c>
      <c r="D56" s="6">
        <v>0</v>
      </c>
      <c r="E56" s="6">
        <v>0</v>
      </c>
      <c r="F56" s="6">
        <v>5</v>
      </c>
      <c r="G56" s="6">
        <v>15.2</v>
      </c>
      <c r="H56" s="6">
        <v>9.1</v>
      </c>
      <c r="I56" s="6">
        <v>3.1</v>
      </c>
      <c r="J56" s="6">
        <v>6</v>
      </c>
      <c r="K56" s="6">
        <v>9.9</v>
      </c>
      <c r="L56" s="6">
        <v>0.43</v>
      </c>
      <c r="M56" s="6">
        <v>0.64</v>
      </c>
      <c r="N56" s="6">
        <v>0.33</v>
      </c>
      <c r="O56" s="189">
        <f t="shared" si="1"/>
        <v>3.5503621636219189</v>
      </c>
    </row>
    <row r="57" spans="1:15">
      <c r="A57" s="6">
        <v>22</v>
      </c>
      <c r="B57" s="6">
        <v>5</v>
      </c>
      <c r="C57" s="6">
        <v>0</v>
      </c>
      <c r="D57" s="6">
        <v>0</v>
      </c>
      <c r="E57" s="6">
        <v>0</v>
      </c>
      <c r="F57" s="6">
        <v>5</v>
      </c>
      <c r="G57" s="6">
        <v>15.5</v>
      </c>
      <c r="H57" s="6">
        <v>9.3000000000000007</v>
      </c>
      <c r="I57" s="6">
        <v>3.1</v>
      </c>
      <c r="J57" s="6">
        <v>6.2</v>
      </c>
      <c r="K57" s="6">
        <v>10.7</v>
      </c>
      <c r="L57" s="6">
        <v>0.43</v>
      </c>
      <c r="M57" s="6">
        <v>0.62</v>
      </c>
      <c r="N57" s="6">
        <v>0.33</v>
      </c>
      <c r="O57" s="189">
        <f t="shared" si="1"/>
        <v>3.6910246719124271</v>
      </c>
    </row>
    <row r="58" spans="1:15">
      <c r="A58" s="6">
        <v>23</v>
      </c>
      <c r="B58" s="6">
        <v>2</v>
      </c>
      <c r="C58" s="6">
        <v>0</v>
      </c>
      <c r="D58" s="6">
        <v>0</v>
      </c>
      <c r="E58" s="6">
        <v>0</v>
      </c>
      <c r="F58" s="6">
        <v>2</v>
      </c>
      <c r="G58" s="6">
        <v>15.7</v>
      </c>
      <c r="H58" s="6">
        <v>9.5</v>
      </c>
      <c r="I58" s="6">
        <v>3.2</v>
      </c>
      <c r="J58" s="6">
        <v>6.3</v>
      </c>
      <c r="K58" s="6">
        <v>11.6</v>
      </c>
      <c r="L58" s="6">
        <v>0.42</v>
      </c>
      <c r="M58" s="6">
        <v>0.61</v>
      </c>
      <c r="N58" s="6">
        <v>0.33</v>
      </c>
      <c r="O58" s="189">
        <f t="shared" si="1"/>
        <v>3.8431209607463419</v>
      </c>
    </row>
    <row r="59" spans="1:15">
      <c r="A59" s="6">
        <v>24</v>
      </c>
      <c r="B59" s="6">
        <v>3</v>
      </c>
      <c r="C59" s="6">
        <v>0</v>
      </c>
      <c r="D59" s="6">
        <v>0</v>
      </c>
      <c r="E59" s="6">
        <v>0</v>
      </c>
      <c r="F59" s="6">
        <v>3</v>
      </c>
      <c r="G59" s="6">
        <v>16</v>
      </c>
      <c r="H59" s="6">
        <v>9.6999999999999993</v>
      </c>
      <c r="I59" s="6">
        <v>3.3</v>
      </c>
      <c r="J59" s="6">
        <v>6.4</v>
      </c>
      <c r="K59" s="6">
        <v>12.4</v>
      </c>
      <c r="L59" s="6">
        <v>0.42</v>
      </c>
      <c r="M59" s="6">
        <v>0.6</v>
      </c>
      <c r="N59" s="6">
        <v>0.33</v>
      </c>
      <c r="O59" s="189">
        <f t="shared" si="1"/>
        <v>3.9734330691124042</v>
      </c>
    </row>
    <row r="60" spans="1:15">
      <c r="A60" s="6">
        <v>25</v>
      </c>
      <c r="B60" s="6">
        <v>3</v>
      </c>
      <c r="C60" s="6">
        <v>0</v>
      </c>
      <c r="D60" s="6">
        <v>0</v>
      </c>
      <c r="E60" s="6">
        <v>0</v>
      </c>
      <c r="F60" s="6">
        <v>3</v>
      </c>
      <c r="G60" s="6">
        <v>16.3</v>
      </c>
      <c r="H60" s="6">
        <v>9.9</v>
      </c>
      <c r="I60" s="6">
        <v>3.4</v>
      </c>
      <c r="J60" s="6">
        <v>6.5</v>
      </c>
      <c r="K60" s="6">
        <v>13.3</v>
      </c>
      <c r="L60" s="6">
        <v>0.42</v>
      </c>
      <c r="M60" s="6">
        <v>0.59</v>
      </c>
      <c r="N60" s="6">
        <v>0.33</v>
      </c>
      <c r="O60" s="189">
        <f t="shared" si="1"/>
        <v>4.1151046092387089</v>
      </c>
    </row>
    <row r="61" spans="1:15">
      <c r="A61" s="6">
        <v>26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16.600000000000001</v>
      </c>
      <c r="H61" s="6">
        <v>10.199999999999999</v>
      </c>
      <c r="I61" s="6">
        <v>3.5</v>
      </c>
      <c r="J61" s="6">
        <v>6.7</v>
      </c>
      <c r="K61" s="6">
        <v>14.2</v>
      </c>
      <c r="L61" s="6">
        <v>0.41</v>
      </c>
      <c r="M61" s="6">
        <v>0.57999999999999996</v>
      </c>
      <c r="N61" s="6">
        <v>0.33</v>
      </c>
      <c r="O61" s="189">
        <f t="shared" si="1"/>
        <v>4.2520585056228128</v>
      </c>
    </row>
    <row r="62" spans="1:15">
      <c r="A62" s="6">
        <v>27</v>
      </c>
      <c r="B62" s="6">
        <v>1</v>
      </c>
      <c r="C62" s="6">
        <v>0</v>
      </c>
      <c r="D62" s="6">
        <v>0</v>
      </c>
      <c r="E62" s="6">
        <v>0</v>
      </c>
      <c r="F62" s="6">
        <v>1</v>
      </c>
      <c r="G62" s="6">
        <v>16.899999999999999</v>
      </c>
      <c r="H62" s="6">
        <v>10.4</v>
      </c>
      <c r="I62" s="6">
        <v>3.5</v>
      </c>
      <c r="J62" s="6">
        <v>6.9</v>
      </c>
      <c r="K62" s="6">
        <v>15</v>
      </c>
      <c r="L62" s="6">
        <v>0.41</v>
      </c>
      <c r="M62" s="6">
        <v>0.56999999999999995</v>
      </c>
      <c r="N62" s="6">
        <v>0.33</v>
      </c>
      <c r="O62" s="189">
        <f t="shared" si="1"/>
        <v>4.3701937223683167</v>
      </c>
    </row>
    <row r="63" spans="1:15">
      <c r="A63" s="6">
        <v>28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17.2</v>
      </c>
      <c r="H63" s="6">
        <v>10.7</v>
      </c>
      <c r="I63" s="6">
        <v>3.6</v>
      </c>
      <c r="J63" s="6">
        <v>7.1</v>
      </c>
      <c r="K63" s="6">
        <v>15.9</v>
      </c>
      <c r="L63" s="6">
        <v>0.41</v>
      </c>
      <c r="M63" s="6">
        <v>0.56000000000000005</v>
      </c>
      <c r="N63" s="6">
        <v>0.33</v>
      </c>
      <c r="O63" s="189">
        <f t="shared" si="1"/>
        <v>4.4993898209967416</v>
      </c>
    </row>
    <row r="64" spans="1:15">
      <c r="A64" s="6">
        <v>29</v>
      </c>
      <c r="B64" s="6">
        <v>3</v>
      </c>
      <c r="C64" s="6">
        <v>0</v>
      </c>
      <c r="D64" s="6">
        <v>0</v>
      </c>
      <c r="E64" s="6">
        <v>0</v>
      </c>
      <c r="F64" s="6">
        <v>3</v>
      </c>
      <c r="G64" s="6">
        <v>17.399999999999999</v>
      </c>
      <c r="H64" s="6">
        <v>10.9</v>
      </c>
      <c r="I64" s="6">
        <v>3.7</v>
      </c>
      <c r="J64" s="6">
        <v>7.2</v>
      </c>
      <c r="K64" s="6">
        <v>16.8</v>
      </c>
      <c r="L64" s="6">
        <v>0.4</v>
      </c>
      <c r="M64" s="6">
        <v>0.55000000000000004</v>
      </c>
      <c r="N64" s="6">
        <v>0.33</v>
      </c>
      <c r="O64" s="189">
        <f t="shared" si="1"/>
        <v>4.624978308224887</v>
      </c>
    </row>
    <row r="65" spans="1:15">
      <c r="A65" s="6">
        <v>30</v>
      </c>
      <c r="B65" s="6">
        <v>1</v>
      </c>
      <c r="C65" s="6">
        <v>0</v>
      </c>
      <c r="D65" s="6">
        <v>0</v>
      </c>
      <c r="E65" s="6">
        <v>0</v>
      </c>
      <c r="F65" s="6">
        <v>1</v>
      </c>
      <c r="G65" s="6">
        <v>17.7</v>
      </c>
      <c r="H65" s="6">
        <v>11.2</v>
      </c>
      <c r="I65" s="6">
        <v>3.8</v>
      </c>
      <c r="J65" s="6">
        <v>7.4</v>
      </c>
      <c r="K65" s="6">
        <v>17.7</v>
      </c>
      <c r="L65" s="6">
        <v>0.4</v>
      </c>
      <c r="M65" s="6">
        <v>0.54</v>
      </c>
      <c r="N65" s="6">
        <v>0.33</v>
      </c>
      <c r="O65" s="189">
        <f t="shared" si="1"/>
        <v>4.7472455110108198</v>
      </c>
    </row>
    <row r="67" spans="1:15">
      <c r="A67" s="48" t="s">
        <v>57</v>
      </c>
    </row>
    <row r="68" spans="1:15">
      <c r="A68" s="12" t="s">
        <v>94</v>
      </c>
    </row>
    <row r="69" spans="1:15">
      <c r="A69" s="12" t="s">
        <v>54</v>
      </c>
    </row>
    <row r="70" spans="1:15">
      <c r="A70" s="178" t="s">
        <v>423</v>
      </c>
    </row>
    <row r="71" spans="1:15">
      <c r="A71" t="s">
        <v>1</v>
      </c>
    </row>
    <row r="72" spans="1:15">
      <c r="A72" s="339" t="s">
        <v>100</v>
      </c>
      <c r="B72" s="333" t="s">
        <v>101</v>
      </c>
      <c r="C72" s="336" t="s">
        <v>58</v>
      </c>
      <c r="D72" s="338"/>
      <c r="E72" s="333" t="s">
        <v>104</v>
      </c>
      <c r="F72" s="336" t="s">
        <v>59</v>
      </c>
      <c r="G72" s="337"/>
      <c r="H72" s="338"/>
      <c r="I72" s="333" t="s">
        <v>108</v>
      </c>
    </row>
    <row r="73" spans="1:15">
      <c r="A73" s="334"/>
      <c r="B73" s="334"/>
      <c r="C73" s="333" t="s">
        <v>102</v>
      </c>
      <c r="D73" s="333" t="s">
        <v>103</v>
      </c>
      <c r="E73" s="334"/>
      <c r="F73" s="333" t="s">
        <v>105</v>
      </c>
      <c r="G73" s="333" t="s">
        <v>106</v>
      </c>
      <c r="H73" s="333" t="s">
        <v>107</v>
      </c>
      <c r="I73" s="334"/>
    </row>
    <row r="74" spans="1:15">
      <c r="A74" s="334"/>
      <c r="B74" s="334"/>
      <c r="C74" s="334"/>
      <c r="D74" s="334"/>
      <c r="E74" s="334"/>
      <c r="F74" s="334"/>
      <c r="G74" s="334"/>
      <c r="H74" s="334"/>
      <c r="I74" s="334"/>
    </row>
    <row r="75" spans="1:15" ht="24.75" customHeight="1">
      <c r="A75" s="335"/>
      <c r="B75" s="335"/>
      <c r="C75" s="335"/>
      <c r="D75" s="335"/>
      <c r="E75" s="335"/>
      <c r="F75" s="335"/>
      <c r="G75" s="335"/>
      <c r="H75" s="335"/>
      <c r="I75" s="335"/>
      <c r="J75" s="180" t="s">
        <v>424</v>
      </c>
    </row>
    <row r="76" spans="1:15">
      <c r="A76" s="3">
        <v>24</v>
      </c>
      <c r="B76" s="3">
        <v>125</v>
      </c>
      <c r="C76" s="3">
        <v>30</v>
      </c>
      <c r="D76" s="3">
        <v>21.5</v>
      </c>
      <c r="E76" s="3">
        <v>28</v>
      </c>
      <c r="F76" s="3">
        <v>8.5</v>
      </c>
      <c r="G76" s="3">
        <v>38</v>
      </c>
      <c r="H76" s="3">
        <v>62</v>
      </c>
      <c r="I76" s="3">
        <v>1.4</v>
      </c>
      <c r="J76" s="180">
        <f>I76*2</f>
        <v>2.8</v>
      </c>
    </row>
    <row r="77" spans="1:15">
      <c r="A77" s="6">
        <v>26</v>
      </c>
      <c r="B77" s="6">
        <v>118</v>
      </c>
      <c r="C77" s="6">
        <v>30.7</v>
      </c>
      <c r="D77" s="6">
        <v>21.8</v>
      </c>
      <c r="E77" s="6">
        <v>29</v>
      </c>
      <c r="F77" s="6">
        <v>8.9</v>
      </c>
      <c r="G77" s="6">
        <v>36</v>
      </c>
      <c r="H77" s="6">
        <v>64</v>
      </c>
      <c r="I77" s="6">
        <v>1.5</v>
      </c>
      <c r="J77" s="180">
        <f t="shared" ref="J77:J90" si="2">I77*2</f>
        <v>3</v>
      </c>
    </row>
    <row r="78" spans="1:15">
      <c r="A78" s="6">
        <v>28</v>
      </c>
      <c r="B78" s="6">
        <v>112</v>
      </c>
      <c r="C78" s="6">
        <v>31.4</v>
      </c>
      <c r="D78" s="6">
        <v>22</v>
      </c>
      <c r="E78" s="6">
        <v>30</v>
      </c>
      <c r="F78" s="6">
        <v>9.4</v>
      </c>
      <c r="G78" s="6">
        <v>35</v>
      </c>
      <c r="H78" s="6">
        <v>65</v>
      </c>
      <c r="I78" s="6">
        <v>1.6</v>
      </c>
      <c r="J78" s="180">
        <f t="shared" si="2"/>
        <v>3.2</v>
      </c>
    </row>
    <row r="79" spans="1:15">
      <c r="A79" s="6">
        <v>30</v>
      </c>
      <c r="B79" s="6">
        <v>107</v>
      </c>
      <c r="C79" s="6">
        <v>32</v>
      </c>
      <c r="D79" s="6">
        <v>22.2</v>
      </c>
      <c r="E79" s="6">
        <v>31</v>
      </c>
      <c r="F79" s="6">
        <v>9.8000000000000007</v>
      </c>
      <c r="G79" s="6">
        <v>35</v>
      </c>
      <c r="H79" s="6">
        <v>65</v>
      </c>
      <c r="I79" s="6">
        <v>1.7</v>
      </c>
      <c r="J79" s="180">
        <f t="shared" si="2"/>
        <v>3.4</v>
      </c>
    </row>
    <row r="80" spans="1:15">
      <c r="A80" s="6">
        <v>32</v>
      </c>
      <c r="B80" s="6">
        <v>102</v>
      </c>
      <c r="C80" s="6">
        <v>32.6</v>
      </c>
      <c r="D80" s="6">
        <v>22.3</v>
      </c>
      <c r="E80" s="6">
        <v>32</v>
      </c>
      <c r="F80" s="6">
        <v>10.3</v>
      </c>
      <c r="G80" s="6">
        <v>35</v>
      </c>
      <c r="H80" s="6">
        <v>65</v>
      </c>
      <c r="I80" s="6">
        <v>1.8</v>
      </c>
      <c r="J80" s="180">
        <f t="shared" si="2"/>
        <v>3.6</v>
      </c>
    </row>
    <row r="81" spans="1:10">
      <c r="A81" s="6">
        <v>34</v>
      </c>
      <c r="B81" s="6">
        <v>97</v>
      </c>
      <c r="C81" s="6">
        <v>33.1</v>
      </c>
      <c r="D81" s="6">
        <v>22.4</v>
      </c>
      <c r="E81" s="6">
        <v>32</v>
      </c>
      <c r="F81" s="6">
        <v>10.7</v>
      </c>
      <c r="G81" s="6">
        <v>35</v>
      </c>
      <c r="H81" s="6">
        <v>65</v>
      </c>
      <c r="I81" s="6">
        <v>1.9</v>
      </c>
      <c r="J81" s="180">
        <f t="shared" si="2"/>
        <v>3.8</v>
      </c>
    </row>
    <row r="82" spans="1:10">
      <c r="A82" s="6">
        <v>36</v>
      </c>
      <c r="B82" s="6">
        <v>93</v>
      </c>
      <c r="C82" s="6">
        <v>33.6</v>
      </c>
      <c r="D82" s="6">
        <v>22.5</v>
      </c>
      <c r="E82" s="6">
        <v>33</v>
      </c>
      <c r="F82" s="6">
        <v>11.1</v>
      </c>
      <c r="G82" s="6">
        <v>34</v>
      </c>
      <c r="H82" s="6">
        <v>66</v>
      </c>
      <c r="I82" s="6">
        <v>2</v>
      </c>
      <c r="J82" s="180">
        <f t="shared" si="2"/>
        <v>4</v>
      </c>
    </row>
    <row r="83" spans="1:10">
      <c r="A83" s="6">
        <v>38</v>
      </c>
      <c r="B83" s="6">
        <v>90</v>
      </c>
      <c r="C83" s="6">
        <v>34.1</v>
      </c>
      <c r="D83" s="6">
        <v>22.6</v>
      </c>
      <c r="E83" s="6">
        <v>34</v>
      </c>
      <c r="F83" s="6">
        <v>11.5</v>
      </c>
      <c r="G83" s="6">
        <v>34</v>
      </c>
      <c r="H83" s="6">
        <v>66</v>
      </c>
      <c r="I83" s="6">
        <v>2.1</v>
      </c>
      <c r="J83" s="180">
        <f t="shared" si="2"/>
        <v>4.2</v>
      </c>
    </row>
    <row r="84" spans="1:10">
      <c r="A84" s="6">
        <v>40</v>
      </c>
      <c r="B84" s="6">
        <v>86</v>
      </c>
      <c r="C84" s="6">
        <v>34.5</v>
      </c>
      <c r="D84" s="6">
        <v>22.7</v>
      </c>
      <c r="E84" s="6">
        <v>34</v>
      </c>
      <c r="F84" s="6">
        <v>11.8</v>
      </c>
      <c r="G84" s="6">
        <v>34</v>
      </c>
      <c r="H84" s="6">
        <v>66</v>
      </c>
      <c r="I84" s="6">
        <v>2.2000000000000002</v>
      </c>
      <c r="J84" s="180">
        <f t="shared" si="2"/>
        <v>4.4000000000000004</v>
      </c>
    </row>
    <row r="85" spans="1:10">
      <c r="A85" s="6">
        <v>42</v>
      </c>
      <c r="B85" s="6">
        <v>83</v>
      </c>
      <c r="C85" s="6">
        <v>34.9</v>
      </c>
      <c r="D85" s="6">
        <v>22.7</v>
      </c>
      <c r="E85" s="6">
        <v>35</v>
      </c>
      <c r="F85" s="6">
        <v>12.2</v>
      </c>
      <c r="G85" s="6">
        <v>34</v>
      </c>
      <c r="H85" s="6">
        <v>66</v>
      </c>
      <c r="I85" s="6">
        <v>2.2999999999999998</v>
      </c>
      <c r="J85" s="180">
        <f t="shared" si="2"/>
        <v>4.5999999999999996</v>
      </c>
    </row>
    <row r="86" spans="1:10">
      <c r="A86" s="6">
        <v>44</v>
      </c>
      <c r="B86" s="6">
        <v>80</v>
      </c>
      <c r="C86" s="6">
        <v>35.200000000000003</v>
      </c>
      <c r="D86" s="6">
        <v>22.8</v>
      </c>
      <c r="E86" s="6">
        <v>35</v>
      </c>
      <c r="F86" s="6">
        <v>12.4</v>
      </c>
      <c r="G86" s="6">
        <v>34</v>
      </c>
      <c r="H86" s="6">
        <v>66</v>
      </c>
      <c r="I86" s="6">
        <v>2.2999999999999998</v>
      </c>
      <c r="J86" s="180">
        <f t="shared" si="2"/>
        <v>4.5999999999999996</v>
      </c>
    </row>
    <row r="87" spans="1:10">
      <c r="A87" s="6">
        <v>46</v>
      </c>
      <c r="B87" s="6">
        <v>77</v>
      </c>
      <c r="C87" s="6">
        <v>35.5</v>
      </c>
      <c r="D87" s="6">
        <v>22.8</v>
      </c>
      <c r="E87" s="6">
        <v>36</v>
      </c>
      <c r="F87" s="6">
        <v>12.7</v>
      </c>
      <c r="G87" s="6">
        <v>35</v>
      </c>
      <c r="H87" s="6">
        <v>65</v>
      </c>
      <c r="I87" s="6">
        <v>2.4</v>
      </c>
      <c r="J87" s="180">
        <f t="shared" si="2"/>
        <v>4.8</v>
      </c>
    </row>
    <row r="88" spans="1:10">
      <c r="A88" s="6">
        <v>48</v>
      </c>
      <c r="B88" s="6">
        <v>75</v>
      </c>
      <c r="C88" s="6">
        <v>35.799999999999997</v>
      </c>
      <c r="D88" s="6">
        <v>22.8</v>
      </c>
      <c r="E88" s="6">
        <v>36</v>
      </c>
      <c r="F88" s="6">
        <v>13</v>
      </c>
      <c r="G88" s="6">
        <v>35</v>
      </c>
      <c r="H88" s="6">
        <v>65</v>
      </c>
      <c r="I88" s="6">
        <v>2.5</v>
      </c>
      <c r="J88" s="180">
        <f t="shared" si="2"/>
        <v>5</v>
      </c>
    </row>
    <row r="89" spans="1:10">
      <c r="A89" s="6">
        <v>50</v>
      </c>
      <c r="B89" s="6">
        <v>72</v>
      </c>
      <c r="C89" s="6">
        <v>36</v>
      </c>
      <c r="D89" s="6">
        <v>22.8</v>
      </c>
      <c r="E89" s="6">
        <v>37</v>
      </c>
      <c r="F89" s="6">
        <v>13.2</v>
      </c>
      <c r="G89" s="6">
        <v>35</v>
      </c>
      <c r="H89" s="6">
        <v>65</v>
      </c>
      <c r="I89" s="6">
        <v>2.5</v>
      </c>
      <c r="J89" s="180">
        <f t="shared" si="2"/>
        <v>5</v>
      </c>
    </row>
    <row r="90" spans="1:10">
      <c r="A90" s="6">
        <v>52</v>
      </c>
      <c r="B90" s="6">
        <v>70</v>
      </c>
      <c r="C90" s="6">
        <v>36.200000000000003</v>
      </c>
      <c r="D90" s="6">
        <v>22.8</v>
      </c>
      <c r="E90" s="6">
        <v>37</v>
      </c>
      <c r="F90" s="6">
        <v>13.4</v>
      </c>
      <c r="G90" s="6">
        <v>35</v>
      </c>
      <c r="H90" s="6">
        <v>65</v>
      </c>
      <c r="I90" s="6">
        <v>2.6</v>
      </c>
      <c r="J90" s="180">
        <f t="shared" si="2"/>
        <v>5.2</v>
      </c>
    </row>
    <row r="92" spans="1:10">
      <c r="A92" s="48" t="s">
        <v>57</v>
      </c>
    </row>
    <row r="93" spans="1:10">
      <c r="A93" s="48" t="s">
        <v>95</v>
      </c>
    </row>
    <row r="94" spans="1:10">
      <c r="A94" s="12" t="s">
        <v>54</v>
      </c>
    </row>
    <row r="95" spans="1:10">
      <c r="A95" s="181" t="s">
        <v>68</v>
      </c>
    </row>
    <row r="96" spans="1:10">
      <c r="A96" t="s">
        <v>1</v>
      </c>
    </row>
    <row r="97" spans="1:11" ht="12.75" customHeight="1">
      <c r="A97" s="333" t="s">
        <v>129</v>
      </c>
      <c r="B97" s="333" t="s">
        <v>69</v>
      </c>
      <c r="C97" s="4" t="s">
        <v>58</v>
      </c>
      <c r="D97" s="4"/>
      <c r="E97" s="4"/>
      <c r="F97" s="333" t="s">
        <v>70</v>
      </c>
      <c r="G97" s="4" t="s">
        <v>59</v>
      </c>
      <c r="H97" s="4"/>
      <c r="I97" s="4"/>
      <c r="J97" s="333" t="s">
        <v>144</v>
      </c>
    </row>
    <row r="98" spans="1:11" ht="31.5">
      <c r="A98" s="344"/>
      <c r="B98" s="344"/>
      <c r="C98" s="13" t="s">
        <v>61</v>
      </c>
      <c r="D98" s="13" t="s">
        <v>62</v>
      </c>
      <c r="E98" s="13" t="s">
        <v>145</v>
      </c>
      <c r="F98" s="344"/>
      <c r="G98" s="13" t="s">
        <v>63</v>
      </c>
      <c r="H98" s="13" t="s">
        <v>64</v>
      </c>
      <c r="I98" s="13" t="s">
        <v>65</v>
      </c>
      <c r="J98" s="344"/>
      <c r="K98" s="180" t="s">
        <v>424</v>
      </c>
    </row>
    <row r="99" spans="1:11">
      <c r="A99" s="15" t="s">
        <v>149</v>
      </c>
      <c r="B99" s="15" t="s">
        <v>148</v>
      </c>
      <c r="C99" s="15" t="s">
        <v>146</v>
      </c>
      <c r="D99" s="15" t="s">
        <v>146</v>
      </c>
      <c r="E99" s="15" t="s">
        <v>146</v>
      </c>
      <c r="F99" s="15" t="s">
        <v>140</v>
      </c>
      <c r="G99" s="15" t="s">
        <v>146</v>
      </c>
      <c r="H99" s="15" t="s">
        <v>147</v>
      </c>
      <c r="I99" s="15" t="s">
        <v>147</v>
      </c>
      <c r="J99" s="15" t="s">
        <v>146</v>
      </c>
      <c r="K99" s="180"/>
    </row>
    <row r="100" spans="1:11">
      <c r="A100" s="3">
        <v>36</v>
      </c>
      <c r="B100" s="3">
        <v>85</v>
      </c>
      <c r="C100" s="3">
        <v>30.5</v>
      </c>
      <c r="D100" s="3">
        <v>15</v>
      </c>
      <c r="E100" s="3">
        <v>8.1</v>
      </c>
      <c r="F100" s="3">
        <v>51</v>
      </c>
      <c r="G100" s="3">
        <v>15.5</v>
      </c>
      <c r="H100" s="3">
        <v>28</v>
      </c>
      <c r="I100" s="3">
        <v>72</v>
      </c>
      <c r="J100" s="3">
        <v>2.8</v>
      </c>
      <c r="K100" s="180">
        <f t="shared" ref="K100:K117" si="3">J100*2</f>
        <v>5.6</v>
      </c>
    </row>
    <row r="101" spans="1:11">
      <c r="A101" s="6">
        <v>38</v>
      </c>
      <c r="B101" s="6">
        <v>82</v>
      </c>
      <c r="C101" s="6">
        <v>31</v>
      </c>
      <c r="D101" s="6">
        <v>15.2</v>
      </c>
      <c r="E101" s="6">
        <v>8</v>
      </c>
      <c r="F101" s="6">
        <v>51</v>
      </c>
      <c r="G101" s="6">
        <v>15.8</v>
      </c>
      <c r="H101" s="6">
        <v>28</v>
      </c>
      <c r="I101" s="6">
        <v>72</v>
      </c>
      <c r="J101" s="6">
        <v>3</v>
      </c>
      <c r="K101" s="180">
        <f t="shared" si="3"/>
        <v>6</v>
      </c>
    </row>
    <row r="102" spans="1:11">
      <c r="A102" s="6">
        <v>40</v>
      </c>
      <c r="B102" s="6">
        <v>79</v>
      </c>
      <c r="C102" s="6">
        <v>31.5</v>
      </c>
      <c r="D102" s="6">
        <v>15.3</v>
      </c>
      <c r="E102" s="6">
        <v>7.9</v>
      </c>
      <c r="F102" s="6">
        <v>51</v>
      </c>
      <c r="G102" s="6">
        <v>16.2</v>
      </c>
      <c r="H102" s="6">
        <v>30</v>
      </c>
      <c r="I102" s="6">
        <v>70</v>
      </c>
      <c r="J102" s="6">
        <v>3.1</v>
      </c>
      <c r="K102" s="180">
        <f t="shared" si="3"/>
        <v>6.2</v>
      </c>
    </row>
    <row r="103" spans="1:11">
      <c r="A103" s="6">
        <v>42</v>
      </c>
      <c r="B103" s="6">
        <v>76</v>
      </c>
      <c r="C103" s="6">
        <v>32</v>
      </c>
      <c r="D103" s="6">
        <v>15.4</v>
      </c>
      <c r="E103" s="6">
        <v>7.8</v>
      </c>
      <c r="F103" s="6">
        <v>52</v>
      </c>
      <c r="G103" s="6">
        <v>16.600000000000001</v>
      </c>
      <c r="H103" s="6">
        <v>31</v>
      </c>
      <c r="I103" s="6">
        <v>69</v>
      </c>
      <c r="J103" s="6">
        <v>3.2</v>
      </c>
      <c r="K103" s="180">
        <f t="shared" si="3"/>
        <v>6.4</v>
      </c>
    </row>
    <row r="104" spans="1:11">
      <c r="A104" s="6">
        <v>44</v>
      </c>
      <c r="B104" s="6">
        <v>74</v>
      </c>
      <c r="C104" s="6">
        <v>32.4</v>
      </c>
      <c r="D104" s="6">
        <v>15.5</v>
      </c>
      <c r="E104" s="6">
        <v>7.7</v>
      </c>
      <c r="F104" s="6">
        <v>52</v>
      </c>
      <c r="G104" s="6">
        <v>16.899999999999999</v>
      </c>
      <c r="H104" s="6">
        <v>31</v>
      </c>
      <c r="I104" s="6">
        <v>69</v>
      </c>
      <c r="J104" s="6">
        <v>3.3</v>
      </c>
      <c r="K104" s="180">
        <f t="shared" si="3"/>
        <v>6.6</v>
      </c>
    </row>
    <row r="105" spans="1:11">
      <c r="A105" s="6">
        <v>46</v>
      </c>
      <c r="B105" s="6">
        <v>71</v>
      </c>
      <c r="C105" s="6">
        <v>32.799999999999997</v>
      </c>
      <c r="D105" s="6">
        <v>15.6</v>
      </c>
      <c r="E105" s="6">
        <v>7.6</v>
      </c>
      <c r="F105" s="6">
        <v>52</v>
      </c>
      <c r="G105" s="6">
        <v>17.2</v>
      </c>
      <c r="H105" s="6">
        <v>32</v>
      </c>
      <c r="I105" s="6">
        <v>68</v>
      </c>
      <c r="J105" s="6">
        <v>3.4</v>
      </c>
      <c r="K105" s="180">
        <f t="shared" si="3"/>
        <v>6.8</v>
      </c>
    </row>
    <row r="106" spans="1:11">
      <c r="A106" s="6">
        <v>48</v>
      </c>
      <c r="B106" s="6">
        <v>69</v>
      </c>
      <c r="C106" s="6">
        <v>33.200000000000003</v>
      </c>
      <c r="D106" s="6">
        <v>15.7</v>
      </c>
      <c r="E106" s="6">
        <v>7.5</v>
      </c>
      <c r="F106" s="6">
        <v>53</v>
      </c>
      <c r="G106" s="6">
        <v>17.5</v>
      </c>
      <c r="H106" s="6">
        <v>33</v>
      </c>
      <c r="I106" s="6">
        <v>67</v>
      </c>
      <c r="J106" s="6">
        <v>3.5</v>
      </c>
      <c r="K106" s="180">
        <f t="shared" si="3"/>
        <v>7</v>
      </c>
    </row>
    <row r="107" spans="1:11">
      <c r="A107" s="6">
        <v>50</v>
      </c>
      <c r="B107" s="6">
        <v>67</v>
      </c>
      <c r="C107" s="6">
        <v>33.6</v>
      </c>
      <c r="D107" s="6">
        <v>15.8</v>
      </c>
      <c r="E107" s="6">
        <v>7.4</v>
      </c>
      <c r="F107" s="6">
        <v>53</v>
      </c>
      <c r="G107" s="6">
        <v>17.8</v>
      </c>
      <c r="H107" s="6">
        <v>33</v>
      </c>
      <c r="I107" s="6">
        <v>67</v>
      </c>
      <c r="J107" s="6">
        <v>3.7</v>
      </c>
      <c r="K107" s="180">
        <f t="shared" si="3"/>
        <v>7.4</v>
      </c>
    </row>
    <row r="108" spans="1:11">
      <c r="A108" s="6">
        <v>52</v>
      </c>
      <c r="B108" s="6">
        <v>65</v>
      </c>
      <c r="C108" s="6">
        <v>34</v>
      </c>
      <c r="D108" s="6">
        <v>15.8</v>
      </c>
      <c r="E108" s="6">
        <v>7.3</v>
      </c>
      <c r="F108" s="6">
        <v>54</v>
      </c>
      <c r="G108" s="6">
        <v>18.2</v>
      </c>
      <c r="H108" s="6">
        <v>34</v>
      </c>
      <c r="I108" s="6">
        <v>66</v>
      </c>
      <c r="J108" s="6">
        <v>3.8</v>
      </c>
      <c r="K108" s="180">
        <f t="shared" si="3"/>
        <v>7.6</v>
      </c>
    </row>
    <row r="109" spans="1:11">
      <c r="A109" s="6">
        <v>54</v>
      </c>
      <c r="B109" s="6">
        <v>64</v>
      </c>
      <c r="C109" s="6">
        <v>34.4</v>
      </c>
      <c r="D109" s="6">
        <v>15.9</v>
      </c>
      <c r="E109" s="6">
        <v>7.2</v>
      </c>
      <c r="F109" s="6">
        <v>54</v>
      </c>
      <c r="G109" s="6">
        <v>18.5</v>
      </c>
      <c r="H109" s="6">
        <v>34</v>
      </c>
      <c r="I109" s="6">
        <v>66</v>
      </c>
      <c r="J109" s="6">
        <v>3.9</v>
      </c>
      <c r="K109" s="180">
        <f t="shared" si="3"/>
        <v>7.8</v>
      </c>
    </row>
    <row r="110" spans="1:11">
      <c r="A110" s="6">
        <v>56</v>
      </c>
      <c r="B110" s="6">
        <v>62</v>
      </c>
      <c r="C110" s="6">
        <v>34.700000000000003</v>
      </c>
      <c r="D110" s="6">
        <v>15.9</v>
      </c>
      <c r="E110" s="6">
        <v>7.1</v>
      </c>
      <c r="F110" s="6">
        <v>54</v>
      </c>
      <c r="G110" s="6">
        <v>18.8</v>
      </c>
      <c r="H110" s="6">
        <v>34</v>
      </c>
      <c r="I110" s="6">
        <v>66</v>
      </c>
      <c r="J110" s="6">
        <v>4</v>
      </c>
      <c r="K110" s="180">
        <f t="shared" si="3"/>
        <v>8</v>
      </c>
    </row>
    <row r="111" spans="1:11">
      <c r="A111" s="6">
        <v>58</v>
      </c>
      <c r="B111" s="6">
        <v>60</v>
      </c>
      <c r="C111" s="6">
        <v>35</v>
      </c>
      <c r="D111" s="6">
        <v>15.9</v>
      </c>
      <c r="E111" s="6">
        <v>7</v>
      </c>
      <c r="F111" s="6">
        <v>55</v>
      </c>
      <c r="G111" s="6">
        <v>19.100000000000001</v>
      </c>
      <c r="H111" s="6">
        <v>35</v>
      </c>
      <c r="I111" s="6">
        <v>65</v>
      </c>
      <c r="J111" s="6">
        <v>4.2</v>
      </c>
      <c r="K111" s="180">
        <f t="shared" si="3"/>
        <v>8.4</v>
      </c>
    </row>
    <row r="112" spans="1:11">
      <c r="A112" s="6">
        <v>60</v>
      </c>
      <c r="B112" s="6">
        <v>59</v>
      </c>
      <c r="C112" s="6">
        <v>35.299999999999997</v>
      </c>
      <c r="D112" s="6">
        <v>15.9</v>
      </c>
      <c r="E112" s="6">
        <v>7</v>
      </c>
      <c r="F112" s="6">
        <v>55</v>
      </c>
      <c r="G112" s="6">
        <v>19.399999999999999</v>
      </c>
      <c r="H112" s="6">
        <v>35</v>
      </c>
      <c r="I112" s="6">
        <v>65</v>
      </c>
      <c r="J112" s="6">
        <v>4.3</v>
      </c>
      <c r="K112" s="180">
        <f t="shared" si="3"/>
        <v>8.6</v>
      </c>
    </row>
    <row r="113" spans="1:11">
      <c r="A113" s="6">
        <v>62</v>
      </c>
      <c r="B113" s="6">
        <v>57</v>
      </c>
      <c r="C113" s="6">
        <v>35.6</v>
      </c>
      <c r="D113" s="6">
        <v>16</v>
      </c>
      <c r="E113" s="6">
        <v>6.9</v>
      </c>
      <c r="F113" s="6">
        <v>55</v>
      </c>
      <c r="G113" s="6">
        <v>19.600000000000001</v>
      </c>
      <c r="H113" s="6">
        <v>35</v>
      </c>
      <c r="I113" s="6">
        <v>65</v>
      </c>
      <c r="J113" s="6">
        <v>4.4000000000000004</v>
      </c>
      <c r="K113" s="180">
        <f t="shared" si="3"/>
        <v>8.8000000000000007</v>
      </c>
    </row>
    <row r="114" spans="1:11">
      <c r="A114" s="6">
        <v>64</v>
      </c>
      <c r="B114" s="6">
        <v>56</v>
      </c>
      <c r="C114" s="6">
        <v>35.9</v>
      </c>
      <c r="D114" s="6">
        <v>16</v>
      </c>
      <c r="E114" s="6">
        <v>6.9</v>
      </c>
      <c r="F114" s="6">
        <v>55</v>
      </c>
      <c r="G114" s="6">
        <v>19.899999999999999</v>
      </c>
      <c r="H114" s="6">
        <v>35</v>
      </c>
      <c r="I114" s="6">
        <v>65</v>
      </c>
      <c r="J114" s="6">
        <v>4.5</v>
      </c>
      <c r="K114" s="180">
        <f t="shared" si="3"/>
        <v>9</v>
      </c>
    </row>
    <row r="115" spans="1:11">
      <c r="A115" s="6">
        <v>66</v>
      </c>
      <c r="B115" s="6">
        <v>55</v>
      </c>
      <c r="C115" s="6">
        <v>36.1</v>
      </c>
      <c r="D115" s="6">
        <v>16</v>
      </c>
      <c r="E115" s="6">
        <v>6.8</v>
      </c>
      <c r="F115" s="6">
        <v>56</v>
      </c>
      <c r="G115" s="6">
        <v>20.100000000000001</v>
      </c>
      <c r="H115" s="6">
        <v>35</v>
      </c>
      <c r="I115" s="6">
        <v>65</v>
      </c>
      <c r="J115" s="6">
        <v>4.5999999999999996</v>
      </c>
      <c r="K115" s="180">
        <f t="shared" si="3"/>
        <v>9.1999999999999993</v>
      </c>
    </row>
    <row r="116" spans="1:11">
      <c r="A116" s="6">
        <v>68</v>
      </c>
      <c r="B116" s="6">
        <v>53</v>
      </c>
      <c r="C116" s="6">
        <v>36.299999999999997</v>
      </c>
      <c r="D116" s="6">
        <v>16</v>
      </c>
      <c r="E116" s="6">
        <v>6.8</v>
      </c>
      <c r="F116" s="6">
        <v>56</v>
      </c>
      <c r="G116" s="6">
        <v>20.3</v>
      </c>
      <c r="H116" s="6">
        <v>35</v>
      </c>
      <c r="I116" s="6">
        <v>65</v>
      </c>
      <c r="J116" s="6">
        <v>4.7</v>
      </c>
      <c r="K116" s="180">
        <f t="shared" si="3"/>
        <v>9.4</v>
      </c>
    </row>
    <row r="117" spans="1:11">
      <c r="A117" s="6">
        <v>70</v>
      </c>
      <c r="B117" s="6">
        <v>52</v>
      </c>
      <c r="C117" s="6">
        <v>36.4</v>
      </c>
      <c r="D117" s="6">
        <v>16</v>
      </c>
      <c r="E117" s="6">
        <v>6.7</v>
      </c>
      <c r="F117" s="6">
        <v>56</v>
      </c>
      <c r="G117" s="6">
        <v>20.399999999999999</v>
      </c>
      <c r="H117" s="6">
        <v>36</v>
      </c>
      <c r="I117" s="6">
        <v>64</v>
      </c>
      <c r="J117" s="6">
        <v>4.7</v>
      </c>
      <c r="K117" s="180">
        <f t="shared" si="3"/>
        <v>9.4</v>
      </c>
    </row>
  </sheetData>
  <mergeCells count="15">
    <mergeCell ref="F97:F98"/>
    <mergeCell ref="J97:J98"/>
    <mergeCell ref="A97:A98"/>
    <mergeCell ref="B97:B98"/>
    <mergeCell ref="F72:H72"/>
    <mergeCell ref="I72:I75"/>
    <mergeCell ref="C73:C75"/>
    <mergeCell ref="D73:D75"/>
    <mergeCell ref="F73:F75"/>
    <mergeCell ref="G73:G75"/>
    <mergeCell ref="H73:H75"/>
    <mergeCell ref="A72:A75"/>
    <mergeCell ref="B72:B75"/>
    <mergeCell ref="C72:D72"/>
    <mergeCell ref="E72:E75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7"/>
  <dimension ref="A1:J51"/>
  <sheetViews>
    <sheetView topLeftCell="A26" workbookViewId="0">
      <selection activeCell="J22" sqref="J22"/>
    </sheetView>
  </sheetViews>
  <sheetFormatPr baseColWidth="10" defaultRowHeight="12.75"/>
  <cols>
    <col min="1" max="1" width="25.140625" customWidth="1"/>
  </cols>
  <sheetData>
    <row r="1" spans="1:8">
      <c r="A1" s="191" t="s">
        <v>428</v>
      </c>
    </row>
    <row r="2" spans="1:8">
      <c r="A2" s="12" t="s">
        <v>429</v>
      </c>
    </row>
    <row r="3" spans="1:8">
      <c r="A3" s="12" t="s">
        <v>430</v>
      </c>
    </row>
    <row r="5" spans="1:8">
      <c r="A5" s="48" t="s">
        <v>431</v>
      </c>
    </row>
    <row r="6" spans="1:8">
      <c r="A6" s="8"/>
      <c r="B6" s="8"/>
      <c r="C6" s="192" t="s">
        <v>432</v>
      </c>
      <c r="D6" s="192" t="s">
        <v>433</v>
      </c>
      <c r="E6" s="192" t="s">
        <v>434</v>
      </c>
      <c r="F6" s="192" t="s">
        <v>435</v>
      </c>
      <c r="G6" s="192" t="s">
        <v>436</v>
      </c>
      <c r="H6" s="192" t="s">
        <v>437</v>
      </c>
    </row>
    <row r="7" spans="1:8">
      <c r="A7" s="192" t="s">
        <v>9</v>
      </c>
      <c r="B7" s="192" t="s">
        <v>336</v>
      </c>
      <c r="C7" s="8">
        <v>14.07</v>
      </c>
      <c r="D7" s="8">
        <v>1.18</v>
      </c>
      <c r="E7" s="8">
        <v>4.0999999999999996</v>
      </c>
      <c r="F7" s="8">
        <v>4.8899999999999997</v>
      </c>
      <c r="G7" s="8">
        <v>0.89</v>
      </c>
      <c r="H7" s="8">
        <v>2.13</v>
      </c>
    </row>
    <row r="8" spans="1:8">
      <c r="A8" s="192" t="s">
        <v>438</v>
      </c>
      <c r="B8" s="192" t="s">
        <v>439</v>
      </c>
      <c r="C8" s="8">
        <v>21.04</v>
      </c>
      <c r="D8" s="8">
        <v>1.1200000000000001</v>
      </c>
      <c r="E8" s="8">
        <v>5.27</v>
      </c>
      <c r="F8" s="8">
        <v>4.75</v>
      </c>
      <c r="G8" s="8">
        <v>1.37</v>
      </c>
      <c r="H8" s="8">
        <v>1.33</v>
      </c>
    </row>
    <row r="9" spans="1:8">
      <c r="A9" s="192" t="s">
        <v>440</v>
      </c>
      <c r="B9" s="192" t="s">
        <v>336</v>
      </c>
      <c r="C9" s="8">
        <v>8.85</v>
      </c>
      <c r="D9" s="8">
        <v>0.94</v>
      </c>
      <c r="E9" s="8">
        <v>3.79</v>
      </c>
      <c r="F9" s="8">
        <v>4.2699999999999996</v>
      </c>
      <c r="G9" s="8">
        <v>0.88</v>
      </c>
      <c r="H9" s="8">
        <v>1.06</v>
      </c>
    </row>
    <row r="10" spans="1:8">
      <c r="A10" s="192"/>
      <c r="B10" s="192" t="s">
        <v>439</v>
      </c>
      <c r="C10" s="8">
        <v>8.32</v>
      </c>
      <c r="D10" s="8">
        <v>1.02</v>
      </c>
      <c r="E10" s="8">
        <v>2.4900000000000002</v>
      </c>
      <c r="F10" s="8">
        <v>4.41</v>
      </c>
      <c r="G10" s="8">
        <v>0.6</v>
      </c>
      <c r="H10" s="8">
        <v>0.71</v>
      </c>
    </row>
    <row r="11" spans="1:8">
      <c r="A11" s="192" t="s">
        <v>441</v>
      </c>
      <c r="B11" s="192" t="s">
        <v>336</v>
      </c>
      <c r="C11" s="8">
        <v>2.65</v>
      </c>
      <c r="D11" s="8">
        <v>0.27</v>
      </c>
      <c r="E11" s="8">
        <v>0.94</v>
      </c>
      <c r="F11" s="8">
        <v>3.21</v>
      </c>
      <c r="G11" s="8">
        <v>0.43</v>
      </c>
      <c r="H11" s="8">
        <v>0.73</v>
      </c>
    </row>
    <row r="12" spans="1:8">
      <c r="A12" s="192"/>
      <c r="B12" s="192" t="s">
        <v>439</v>
      </c>
      <c r="C12" s="8">
        <v>2.95</v>
      </c>
      <c r="D12" s="8">
        <v>0.24</v>
      </c>
      <c r="E12" s="8">
        <v>1.26</v>
      </c>
      <c r="F12" s="8">
        <v>1.94</v>
      </c>
      <c r="G12" s="8">
        <v>0.4</v>
      </c>
      <c r="H12" s="8">
        <v>0.32</v>
      </c>
    </row>
    <row r="13" spans="1:8">
      <c r="A13" s="192" t="s">
        <v>442</v>
      </c>
      <c r="B13" s="192" t="s">
        <v>336</v>
      </c>
      <c r="C13" s="8">
        <v>1</v>
      </c>
      <c r="D13" s="8">
        <v>0.05</v>
      </c>
      <c r="E13" s="8">
        <v>0.28999999999999998</v>
      </c>
      <c r="F13" s="8">
        <v>0.68</v>
      </c>
      <c r="G13" s="8">
        <v>0.11</v>
      </c>
      <c r="H13" s="8">
        <v>0.22</v>
      </c>
    </row>
    <row r="14" spans="1:8">
      <c r="A14" s="192"/>
      <c r="B14" s="192" t="s">
        <v>439</v>
      </c>
      <c r="C14" s="8">
        <v>1.27</v>
      </c>
      <c r="D14" s="8">
        <v>0.09</v>
      </c>
      <c r="E14" s="8">
        <v>1.05</v>
      </c>
      <c r="F14" s="8">
        <v>0.81</v>
      </c>
      <c r="G14" s="8">
        <v>0.3</v>
      </c>
      <c r="H14" s="8">
        <v>0.15</v>
      </c>
    </row>
    <row r="15" spans="1:8">
      <c r="A15" s="192" t="s">
        <v>443</v>
      </c>
      <c r="B15" s="192" t="s">
        <v>336</v>
      </c>
      <c r="C15" s="8">
        <v>5.03</v>
      </c>
      <c r="D15" s="8">
        <v>0.44</v>
      </c>
      <c r="E15" s="8">
        <v>1.62</v>
      </c>
      <c r="F15" s="8">
        <v>10.65</v>
      </c>
      <c r="G15" s="8">
        <v>0.9</v>
      </c>
      <c r="H15" s="8">
        <v>1.59</v>
      </c>
    </row>
    <row r="16" spans="1:8">
      <c r="A16" s="192"/>
      <c r="B16" s="192" t="s">
        <v>439</v>
      </c>
      <c r="C16" s="8">
        <v>7.47</v>
      </c>
      <c r="D16" s="8">
        <v>0.43</v>
      </c>
      <c r="E16" s="8">
        <v>2.5</v>
      </c>
      <c r="F16" s="8">
        <v>14.06</v>
      </c>
      <c r="G16" s="8">
        <v>0.67</v>
      </c>
      <c r="H16" s="8">
        <v>0.99</v>
      </c>
    </row>
    <row r="17" spans="1:10">
      <c r="A17" s="193" t="s">
        <v>444</v>
      </c>
      <c r="B17" s="193" t="s">
        <v>336</v>
      </c>
      <c r="C17" s="193">
        <v>1.91</v>
      </c>
      <c r="D17" s="193">
        <v>0.14000000000000001</v>
      </c>
      <c r="E17" s="193">
        <v>0.6</v>
      </c>
      <c r="F17" s="193">
        <v>1.65</v>
      </c>
      <c r="G17" s="193">
        <v>0.22</v>
      </c>
      <c r="H17" s="193">
        <v>0.41</v>
      </c>
    </row>
    <row r="18" spans="1:10">
      <c r="A18" s="193"/>
      <c r="B18" s="193" t="s">
        <v>439</v>
      </c>
      <c r="C18" s="193">
        <v>1.93</v>
      </c>
      <c r="D18" s="193">
        <v>0.15</v>
      </c>
      <c r="E18" s="193">
        <v>1.17</v>
      </c>
      <c r="F18" s="193">
        <v>1.5</v>
      </c>
      <c r="G18" s="193">
        <v>0.34</v>
      </c>
      <c r="H18" s="193">
        <v>0.22</v>
      </c>
    </row>
    <row r="20" spans="1:10">
      <c r="A20" s="48" t="s">
        <v>445</v>
      </c>
      <c r="C20" s="12" t="s">
        <v>446</v>
      </c>
      <c r="D20" s="12" t="s">
        <v>447</v>
      </c>
    </row>
    <row r="21" spans="1:10">
      <c r="A21" s="8"/>
      <c r="B21" s="8"/>
      <c r="C21" s="192" t="s">
        <v>448</v>
      </c>
      <c r="D21" s="192" t="s">
        <v>432</v>
      </c>
      <c r="E21" s="192" t="s">
        <v>433</v>
      </c>
      <c r="F21" s="192" t="s">
        <v>434</v>
      </c>
      <c r="G21" s="192" t="s">
        <v>435</v>
      </c>
      <c r="H21" s="192" t="s">
        <v>436</v>
      </c>
      <c r="I21" s="192" t="s">
        <v>437</v>
      </c>
    </row>
    <row r="22" spans="1:10">
      <c r="A22" s="192" t="s">
        <v>9</v>
      </c>
      <c r="B22" s="192" t="s">
        <v>336</v>
      </c>
      <c r="C22" s="192">
        <v>26</v>
      </c>
      <c r="D22" s="8">
        <v>361</v>
      </c>
      <c r="E22" s="8">
        <v>30</v>
      </c>
      <c r="F22" s="8">
        <v>105</v>
      </c>
      <c r="G22" s="8">
        <v>126</v>
      </c>
      <c r="H22" s="8">
        <v>23</v>
      </c>
      <c r="I22" s="8">
        <v>55</v>
      </c>
      <c r="J22" s="12" t="s">
        <v>551</v>
      </c>
    </row>
    <row r="23" spans="1:10">
      <c r="A23" s="192" t="s">
        <v>438</v>
      </c>
      <c r="B23" s="192" t="s">
        <v>439</v>
      </c>
      <c r="C23" s="192">
        <v>21</v>
      </c>
      <c r="D23" s="8">
        <v>416</v>
      </c>
      <c r="E23" s="8">
        <v>26</v>
      </c>
      <c r="F23" s="8">
        <v>113</v>
      </c>
      <c r="G23" s="8">
        <v>122</v>
      </c>
      <c r="H23" s="8">
        <v>36</v>
      </c>
      <c r="I23" s="8">
        <v>28</v>
      </c>
    </row>
    <row r="24" spans="1:10">
      <c r="A24" s="192" t="s">
        <v>440</v>
      </c>
      <c r="B24" s="192" t="s">
        <v>336</v>
      </c>
      <c r="C24" s="192">
        <v>24</v>
      </c>
      <c r="D24" s="8">
        <v>215</v>
      </c>
      <c r="E24" s="8">
        <v>23</v>
      </c>
      <c r="F24" s="8">
        <v>92</v>
      </c>
      <c r="G24" s="8">
        <v>104</v>
      </c>
      <c r="H24" s="8">
        <v>21</v>
      </c>
      <c r="I24" s="8">
        <v>26</v>
      </c>
    </row>
    <row r="25" spans="1:10">
      <c r="A25" s="192"/>
      <c r="B25" s="192" t="s">
        <v>439</v>
      </c>
      <c r="C25" s="192">
        <v>34</v>
      </c>
      <c r="D25" s="8">
        <v>286</v>
      </c>
      <c r="E25" s="8">
        <v>35</v>
      </c>
      <c r="F25" s="8">
        <v>86</v>
      </c>
      <c r="G25" s="8">
        <v>152</v>
      </c>
      <c r="H25" s="8">
        <v>21</v>
      </c>
      <c r="I25" s="8">
        <v>24</v>
      </c>
    </row>
    <row r="26" spans="1:10">
      <c r="A26" s="192" t="s">
        <v>441</v>
      </c>
      <c r="B26" s="192" t="s">
        <v>336</v>
      </c>
      <c r="C26" s="192">
        <v>60</v>
      </c>
      <c r="D26" s="8">
        <v>158</v>
      </c>
      <c r="E26" s="8">
        <v>16</v>
      </c>
      <c r="F26" s="8">
        <v>56</v>
      </c>
      <c r="G26" s="8">
        <v>192</v>
      </c>
      <c r="H26" s="8">
        <v>26</v>
      </c>
      <c r="I26" s="8">
        <v>44</v>
      </c>
    </row>
    <row r="27" spans="1:10">
      <c r="A27" s="192"/>
      <c r="B27" s="192" t="s">
        <v>439</v>
      </c>
      <c r="C27" s="192">
        <v>317</v>
      </c>
      <c r="D27" s="8">
        <v>934</v>
      </c>
      <c r="E27" s="8">
        <v>77</v>
      </c>
      <c r="F27" s="8">
        <v>398</v>
      </c>
      <c r="G27" s="8">
        <v>614</v>
      </c>
      <c r="H27" s="8">
        <v>126</v>
      </c>
      <c r="I27" s="8">
        <v>100</v>
      </c>
    </row>
    <row r="28" spans="1:10">
      <c r="A28" s="192" t="s">
        <v>442</v>
      </c>
      <c r="B28" s="192" t="s">
        <v>336</v>
      </c>
      <c r="C28" s="192">
        <v>785</v>
      </c>
      <c r="D28" s="8">
        <v>787</v>
      </c>
      <c r="E28" s="8">
        <v>41</v>
      </c>
      <c r="F28" s="8">
        <v>224</v>
      </c>
      <c r="G28" s="8">
        <v>531</v>
      </c>
      <c r="H28" s="8">
        <v>87</v>
      </c>
      <c r="I28" s="8">
        <v>172</v>
      </c>
    </row>
    <row r="29" spans="1:10">
      <c r="A29" s="192"/>
      <c r="B29" s="192" t="s">
        <v>439</v>
      </c>
      <c r="C29" s="192">
        <v>1221</v>
      </c>
      <c r="D29" s="8">
        <v>1554</v>
      </c>
      <c r="E29" s="8">
        <v>106</v>
      </c>
      <c r="F29" s="8">
        <v>1288</v>
      </c>
      <c r="G29" s="8">
        <v>993</v>
      </c>
      <c r="H29" s="8">
        <v>370</v>
      </c>
      <c r="I29" s="8">
        <v>185</v>
      </c>
    </row>
    <row r="30" spans="1:10">
      <c r="A30" s="192" t="s">
        <v>443</v>
      </c>
      <c r="B30" s="192" t="s">
        <v>336</v>
      </c>
      <c r="C30" s="192">
        <v>59</v>
      </c>
      <c r="D30" s="8">
        <v>295</v>
      </c>
      <c r="E30" s="8">
        <v>26</v>
      </c>
      <c r="F30" s="8">
        <v>95</v>
      </c>
      <c r="G30" s="8">
        <v>624</v>
      </c>
      <c r="H30" s="8">
        <v>53</v>
      </c>
      <c r="I30" s="8">
        <v>93</v>
      </c>
    </row>
    <row r="31" spans="1:10">
      <c r="A31" s="192"/>
      <c r="B31" s="192" t="s">
        <v>439</v>
      </c>
      <c r="C31" s="192">
        <v>48</v>
      </c>
      <c r="D31" s="8">
        <v>356</v>
      </c>
      <c r="E31" s="8">
        <v>20</v>
      </c>
      <c r="F31" s="8">
        <v>119</v>
      </c>
      <c r="G31" s="8">
        <v>670</v>
      </c>
      <c r="H31" s="8">
        <v>32</v>
      </c>
      <c r="I31" s="8">
        <v>47</v>
      </c>
    </row>
    <row r="33" spans="1:9">
      <c r="A33" s="48" t="s">
        <v>449</v>
      </c>
      <c r="C33" s="12" t="s">
        <v>450</v>
      </c>
      <c r="D33" s="12" t="s">
        <v>451</v>
      </c>
    </row>
    <row r="34" spans="1:9">
      <c r="A34" s="8"/>
      <c r="B34" s="8"/>
      <c r="C34" s="192" t="s">
        <v>448</v>
      </c>
      <c r="D34" s="192" t="s">
        <v>432</v>
      </c>
      <c r="E34" s="192" t="s">
        <v>433</v>
      </c>
      <c r="F34" s="192" t="s">
        <v>434</v>
      </c>
      <c r="G34" s="192" t="s">
        <v>435</v>
      </c>
      <c r="H34" s="192" t="s">
        <v>436</v>
      </c>
      <c r="I34" s="192" t="s">
        <v>437</v>
      </c>
    </row>
    <row r="35" spans="1:9">
      <c r="A35" s="192" t="s">
        <v>9</v>
      </c>
      <c r="B35" s="192" t="s">
        <v>336</v>
      </c>
      <c r="C35" s="192">
        <v>16</v>
      </c>
      <c r="D35" s="8">
        <v>224</v>
      </c>
      <c r="E35" s="8">
        <v>19</v>
      </c>
      <c r="F35" s="8">
        <v>65</v>
      </c>
      <c r="G35" s="8">
        <v>78</v>
      </c>
      <c r="H35" s="8">
        <v>14</v>
      </c>
      <c r="I35" s="8">
        <v>34</v>
      </c>
    </row>
    <row r="36" spans="1:9">
      <c r="A36" s="192" t="s">
        <v>438</v>
      </c>
      <c r="B36" s="192" t="s">
        <v>439</v>
      </c>
      <c r="C36" s="192">
        <v>6</v>
      </c>
      <c r="D36" s="8">
        <v>118</v>
      </c>
      <c r="E36" s="8">
        <v>7</v>
      </c>
      <c r="F36" s="8">
        <v>32</v>
      </c>
      <c r="G36" s="8">
        <v>35</v>
      </c>
      <c r="H36" s="8">
        <v>10</v>
      </c>
      <c r="I36" s="8">
        <v>8</v>
      </c>
    </row>
    <row r="37" spans="1:9">
      <c r="A37" s="192" t="s">
        <v>440</v>
      </c>
      <c r="B37" s="192" t="s">
        <v>336</v>
      </c>
      <c r="C37" s="192">
        <v>15</v>
      </c>
      <c r="D37" s="8">
        <v>133</v>
      </c>
      <c r="E37" s="8">
        <v>14</v>
      </c>
      <c r="F37" s="8">
        <v>57</v>
      </c>
      <c r="G37" s="8">
        <v>64</v>
      </c>
      <c r="H37" s="8">
        <v>13</v>
      </c>
      <c r="I37" s="8">
        <v>16</v>
      </c>
    </row>
    <row r="38" spans="1:9">
      <c r="A38" s="192"/>
      <c r="B38" s="192" t="s">
        <v>439</v>
      </c>
      <c r="C38" s="192">
        <v>10</v>
      </c>
      <c r="D38" s="8">
        <v>81</v>
      </c>
      <c r="E38" s="8">
        <v>10</v>
      </c>
      <c r="F38" s="8">
        <v>24</v>
      </c>
      <c r="G38" s="8">
        <v>43</v>
      </c>
      <c r="H38" s="8">
        <v>6</v>
      </c>
      <c r="I38" s="8">
        <v>7</v>
      </c>
    </row>
    <row r="39" spans="1:9">
      <c r="A39" s="192" t="s">
        <v>441</v>
      </c>
      <c r="B39" s="192" t="s">
        <v>336</v>
      </c>
      <c r="C39" s="192">
        <v>37</v>
      </c>
      <c r="D39" s="8">
        <v>98</v>
      </c>
      <c r="E39" s="8">
        <v>10</v>
      </c>
      <c r="F39" s="8">
        <v>35</v>
      </c>
      <c r="G39" s="8">
        <v>119</v>
      </c>
      <c r="H39" s="8">
        <v>16</v>
      </c>
      <c r="I39" s="8">
        <v>27</v>
      </c>
    </row>
    <row r="40" spans="1:9">
      <c r="A40" s="192"/>
      <c r="B40" s="192" t="s">
        <v>439</v>
      </c>
      <c r="C40" s="192">
        <v>90</v>
      </c>
      <c r="D40" s="8">
        <v>264</v>
      </c>
      <c r="E40" s="8">
        <v>22</v>
      </c>
      <c r="F40" s="8">
        <v>113</v>
      </c>
      <c r="G40" s="8">
        <v>174</v>
      </c>
      <c r="H40" s="8">
        <v>36</v>
      </c>
      <c r="I40" s="8">
        <v>28</v>
      </c>
    </row>
    <row r="41" spans="1:9">
      <c r="A41" s="192" t="s">
        <v>442</v>
      </c>
      <c r="B41" s="192" t="s">
        <v>336</v>
      </c>
      <c r="C41" s="192">
        <v>487</v>
      </c>
      <c r="D41" s="8">
        <v>489</v>
      </c>
      <c r="E41" s="8">
        <v>25</v>
      </c>
      <c r="F41" s="8">
        <v>139</v>
      </c>
      <c r="G41" s="8">
        <v>330</v>
      </c>
      <c r="H41" s="8">
        <v>54</v>
      </c>
      <c r="I41" s="8">
        <v>107</v>
      </c>
    </row>
    <row r="42" spans="1:9">
      <c r="A42" s="192"/>
      <c r="B42" s="192" t="s">
        <v>439</v>
      </c>
      <c r="C42" s="192">
        <v>346</v>
      </c>
      <c r="D42" s="8">
        <v>440</v>
      </c>
      <c r="E42" s="8">
        <v>30</v>
      </c>
      <c r="F42" s="8">
        <v>365</v>
      </c>
      <c r="G42" s="8">
        <v>281</v>
      </c>
      <c r="H42" s="8">
        <v>105</v>
      </c>
      <c r="I42" s="8">
        <v>52</v>
      </c>
    </row>
    <row r="43" spans="1:9">
      <c r="A43" s="192" t="s">
        <v>443</v>
      </c>
      <c r="B43" s="192" t="s">
        <v>336</v>
      </c>
      <c r="C43" s="192">
        <v>36</v>
      </c>
      <c r="D43" s="8">
        <v>183</v>
      </c>
      <c r="E43" s="8">
        <v>16</v>
      </c>
      <c r="F43" s="8">
        <v>59</v>
      </c>
      <c r="G43" s="8">
        <v>387</v>
      </c>
      <c r="H43" s="8">
        <v>33</v>
      </c>
      <c r="I43" s="8">
        <v>58</v>
      </c>
    </row>
    <row r="44" spans="1:9">
      <c r="A44" s="192"/>
      <c r="B44" s="192" t="s">
        <v>439</v>
      </c>
      <c r="C44" s="192">
        <v>13</v>
      </c>
      <c r="D44" s="8">
        <v>101</v>
      </c>
      <c r="E44" s="8">
        <v>6</v>
      </c>
      <c r="F44" s="8">
        <v>34</v>
      </c>
      <c r="G44" s="8">
        <v>190</v>
      </c>
      <c r="H44" s="8">
        <v>9</v>
      </c>
      <c r="I44" s="8">
        <v>13</v>
      </c>
    </row>
    <row r="46" spans="1:9">
      <c r="A46" s="12" t="s">
        <v>452</v>
      </c>
      <c r="B46">
        <v>621</v>
      </c>
    </row>
    <row r="47" spans="1:9">
      <c r="A47" s="12" t="s">
        <v>453</v>
      </c>
      <c r="B47">
        <v>283</v>
      </c>
    </row>
    <row r="49" spans="1:1">
      <c r="A49" s="12" t="s">
        <v>454</v>
      </c>
    </row>
    <row r="50" spans="1:1">
      <c r="A50" s="12" t="s">
        <v>455</v>
      </c>
    </row>
    <row r="51" spans="1:1">
      <c r="A51" t="s">
        <v>456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34"/>
  <sheetViews>
    <sheetView workbookViewId="0">
      <selection sqref="A1:N33"/>
    </sheetView>
  </sheetViews>
  <sheetFormatPr baseColWidth="10" defaultRowHeight="12.75"/>
  <cols>
    <col min="1" max="1" width="7" customWidth="1"/>
    <col min="2" max="2" width="5.5703125" customWidth="1"/>
    <col min="3" max="3" width="5.42578125" customWidth="1"/>
    <col min="4" max="5" width="5.5703125" customWidth="1"/>
    <col min="6" max="10" width="6.5703125" customWidth="1"/>
    <col min="11" max="12" width="6.85546875" customWidth="1"/>
    <col min="13" max="13" width="6.5703125" customWidth="1"/>
    <col min="14" max="14" width="7" customWidth="1"/>
  </cols>
  <sheetData>
    <row r="1" spans="1:16">
      <c r="A1" s="11" t="s">
        <v>38</v>
      </c>
    </row>
    <row r="2" spans="1:16">
      <c r="A2" s="12" t="s">
        <v>39</v>
      </c>
    </row>
    <row r="3" spans="1:16">
      <c r="A3" t="s">
        <v>40</v>
      </c>
    </row>
    <row r="4" spans="1:16">
      <c r="A4" t="s">
        <v>1</v>
      </c>
    </row>
    <row r="5" spans="1:16" ht="42">
      <c r="A5" s="13" t="s">
        <v>142</v>
      </c>
      <c r="B5" s="26" t="s">
        <v>41</v>
      </c>
      <c r="C5" s="26"/>
      <c r="D5" s="26"/>
      <c r="E5" s="26"/>
      <c r="F5" s="26"/>
      <c r="G5" s="13" t="s">
        <v>141</v>
      </c>
      <c r="H5" s="4" t="s">
        <v>124</v>
      </c>
      <c r="I5" s="4"/>
      <c r="J5" s="4"/>
      <c r="K5" s="13" t="s">
        <v>143</v>
      </c>
      <c r="L5" s="4" t="s">
        <v>42</v>
      </c>
      <c r="M5" s="4"/>
      <c r="N5" s="4"/>
    </row>
    <row r="6" spans="1:16" ht="31.5">
      <c r="A6" s="15"/>
      <c r="B6" s="17" t="s">
        <v>43</v>
      </c>
      <c r="C6" s="17" t="s">
        <v>49</v>
      </c>
      <c r="D6" s="17" t="s">
        <v>44</v>
      </c>
      <c r="E6" s="17" t="s">
        <v>45</v>
      </c>
      <c r="F6" s="13" t="s">
        <v>46</v>
      </c>
      <c r="G6" s="15"/>
      <c r="H6" s="13" t="s">
        <v>125</v>
      </c>
      <c r="I6" s="13" t="s">
        <v>126</v>
      </c>
      <c r="J6" s="13" t="s">
        <v>127</v>
      </c>
      <c r="K6" s="15"/>
      <c r="L6" s="13" t="s">
        <v>51</v>
      </c>
      <c r="M6" s="13" t="s">
        <v>52</v>
      </c>
      <c r="N6" s="13" t="s">
        <v>53</v>
      </c>
      <c r="P6" t="s">
        <v>55</v>
      </c>
    </row>
    <row r="7" spans="1:16">
      <c r="A7" s="3">
        <v>4</v>
      </c>
      <c r="B7" s="6">
        <v>0</v>
      </c>
      <c r="C7" s="6">
        <v>0</v>
      </c>
      <c r="D7" s="6">
        <v>0</v>
      </c>
      <c r="E7" s="3">
        <v>8</v>
      </c>
      <c r="F7" s="3">
        <v>8</v>
      </c>
      <c r="G7" s="3">
        <v>5.9</v>
      </c>
      <c r="H7" s="3">
        <v>3.1</v>
      </c>
      <c r="I7" s="3">
        <v>2.1</v>
      </c>
      <c r="J7" s="3">
        <v>1</v>
      </c>
      <c r="K7" s="3">
        <v>2.2999999999999998</v>
      </c>
      <c r="L7" s="3">
        <v>0.73</v>
      </c>
      <c r="M7" s="3">
        <v>0.85</v>
      </c>
      <c r="N7" s="3">
        <v>0.49</v>
      </c>
      <c r="P7">
        <f>(K7/PI())^0.5*10</f>
        <v>8.5563586777479035</v>
      </c>
    </row>
    <row r="8" spans="1:16">
      <c r="A8" s="6">
        <v>5</v>
      </c>
      <c r="B8" s="6">
        <v>0</v>
      </c>
      <c r="C8" s="6">
        <v>1</v>
      </c>
      <c r="D8" s="6">
        <v>0</v>
      </c>
      <c r="E8" s="6">
        <v>26</v>
      </c>
      <c r="F8" s="6">
        <v>27</v>
      </c>
      <c r="G8" s="6">
        <v>6.8</v>
      </c>
      <c r="H8" s="6">
        <v>3.8</v>
      </c>
      <c r="I8" s="6">
        <v>2.2000000000000002</v>
      </c>
      <c r="J8" s="6">
        <v>1.6</v>
      </c>
      <c r="K8" s="6">
        <v>2.2999999999999998</v>
      </c>
      <c r="L8" s="6">
        <v>0.68</v>
      </c>
      <c r="M8" s="6">
        <v>0.84</v>
      </c>
      <c r="N8" s="6">
        <v>0.46</v>
      </c>
      <c r="P8">
        <f t="shared" ref="P8:P33" si="0">(K8/PI())^0.5*10</f>
        <v>8.5563586777479035</v>
      </c>
    </row>
    <row r="9" spans="1:16">
      <c r="A9" s="6">
        <v>6</v>
      </c>
      <c r="B9" s="6">
        <v>0</v>
      </c>
      <c r="C9" s="6">
        <v>1</v>
      </c>
      <c r="D9" s="6">
        <v>7</v>
      </c>
      <c r="E9" s="6">
        <v>35</v>
      </c>
      <c r="F9" s="6">
        <v>43</v>
      </c>
      <c r="G9" s="6">
        <v>7.7</v>
      </c>
      <c r="H9" s="6">
        <v>4.3</v>
      </c>
      <c r="I9" s="6">
        <v>2.2999999999999998</v>
      </c>
      <c r="J9" s="6">
        <v>2</v>
      </c>
      <c r="K9" s="6">
        <v>2.4</v>
      </c>
      <c r="L9" s="6">
        <v>0.65</v>
      </c>
      <c r="M9" s="6">
        <v>0.83</v>
      </c>
      <c r="N9" s="6">
        <v>0.44</v>
      </c>
      <c r="P9">
        <f t="shared" si="0"/>
        <v>8.7403874447366334</v>
      </c>
    </row>
    <row r="10" spans="1:16">
      <c r="A10" s="6">
        <v>7</v>
      </c>
      <c r="B10" s="6">
        <v>0</v>
      </c>
      <c r="C10" s="6">
        <v>7</v>
      </c>
      <c r="D10" s="6">
        <v>25</v>
      </c>
      <c r="E10" s="6">
        <v>35</v>
      </c>
      <c r="F10" s="6">
        <v>67</v>
      </c>
      <c r="G10" s="6">
        <v>8.5</v>
      </c>
      <c r="H10" s="6">
        <v>4.8</v>
      </c>
      <c r="I10" s="6">
        <v>2.2999999999999998</v>
      </c>
      <c r="J10" s="6">
        <v>2.5</v>
      </c>
      <c r="K10" s="6">
        <v>2.5</v>
      </c>
      <c r="L10" s="6">
        <v>0.62</v>
      </c>
      <c r="M10" s="6">
        <v>0.82</v>
      </c>
      <c r="N10" s="6">
        <v>0.43</v>
      </c>
      <c r="P10">
        <f t="shared" si="0"/>
        <v>8.9206205807638561</v>
      </c>
    </row>
    <row r="11" spans="1:16">
      <c r="A11" s="6">
        <v>8</v>
      </c>
      <c r="B11" s="6">
        <v>0</v>
      </c>
      <c r="C11" s="6">
        <v>13</v>
      </c>
      <c r="D11" s="6">
        <v>22</v>
      </c>
      <c r="E11" s="6">
        <v>19</v>
      </c>
      <c r="F11" s="6">
        <v>54</v>
      </c>
      <c r="G11" s="6">
        <v>9.1999999999999993</v>
      </c>
      <c r="H11" s="6">
        <v>5.2</v>
      </c>
      <c r="I11" s="6">
        <v>2.4</v>
      </c>
      <c r="J11" s="6">
        <v>2.8</v>
      </c>
      <c r="K11" s="6">
        <v>2.7</v>
      </c>
      <c r="L11" s="6">
        <v>0.59</v>
      </c>
      <c r="M11" s="6">
        <v>0.81</v>
      </c>
      <c r="N11" s="6">
        <v>0.41</v>
      </c>
      <c r="P11">
        <f t="shared" si="0"/>
        <v>9.2705808485565502</v>
      </c>
    </row>
    <row r="12" spans="1:16">
      <c r="A12" s="6">
        <v>9</v>
      </c>
      <c r="B12" s="6">
        <v>0</v>
      </c>
      <c r="C12" s="6">
        <v>41</v>
      </c>
      <c r="D12" s="6">
        <v>21</v>
      </c>
      <c r="E12" s="6">
        <v>4</v>
      </c>
      <c r="F12" s="6">
        <v>66</v>
      </c>
      <c r="G12" s="6">
        <v>9.9</v>
      </c>
      <c r="H12" s="6">
        <v>5.6</v>
      </c>
      <c r="I12" s="6">
        <v>2.4</v>
      </c>
      <c r="J12" s="6">
        <v>3.2</v>
      </c>
      <c r="K12" s="6">
        <v>2.9</v>
      </c>
      <c r="L12" s="6">
        <v>0.56999999999999995</v>
      </c>
      <c r="M12" s="6">
        <v>0.8</v>
      </c>
      <c r="N12" s="6">
        <v>0.4</v>
      </c>
      <c r="P12">
        <f t="shared" si="0"/>
        <v>9.6078024018658539</v>
      </c>
    </row>
    <row r="13" spans="1:16">
      <c r="A13" s="6">
        <v>10</v>
      </c>
      <c r="B13" s="6">
        <v>0</v>
      </c>
      <c r="C13" s="6">
        <v>66</v>
      </c>
      <c r="D13" s="6">
        <v>15</v>
      </c>
      <c r="E13" s="6">
        <v>4</v>
      </c>
      <c r="F13" s="6">
        <v>85</v>
      </c>
      <c r="G13" s="6">
        <v>10.5</v>
      </c>
      <c r="H13" s="6">
        <v>6</v>
      </c>
      <c r="I13" s="6">
        <v>2.5</v>
      </c>
      <c r="J13" s="6">
        <v>3.5</v>
      </c>
      <c r="K13" s="6">
        <v>3.1</v>
      </c>
      <c r="L13" s="6">
        <v>0.55000000000000004</v>
      </c>
      <c r="M13" s="6">
        <v>0.78</v>
      </c>
      <c r="N13" s="6">
        <v>0.38</v>
      </c>
      <c r="P13">
        <f t="shared" si="0"/>
        <v>9.9335826727810108</v>
      </c>
    </row>
    <row r="14" spans="1:16">
      <c r="A14" s="6">
        <v>11</v>
      </c>
      <c r="B14" s="6">
        <v>2</v>
      </c>
      <c r="C14" s="6">
        <v>43</v>
      </c>
      <c r="D14" s="6">
        <v>3</v>
      </c>
      <c r="E14" s="6">
        <v>4</v>
      </c>
      <c r="F14" s="6">
        <v>52</v>
      </c>
      <c r="G14" s="6">
        <v>11.2</v>
      </c>
      <c r="H14" s="6">
        <v>6.4</v>
      </c>
      <c r="I14" s="6">
        <v>2.5</v>
      </c>
      <c r="J14" s="6">
        <v>3.9</v>
      </c>
      <c r="K14" s="6">
        <v>3.5</v>
      </c>
      <c r="L14" s="6">
        <v>0.53</v>
      </c>
      <c r="M14" s="6">
        <v>0.77</v>
      </c>
      <c r="N14" s="6">
        <v>0.37</v>
      </c>
      <c r="P14">
        <f t="shared" si="0"/>
        <v>10.55502061411188</v>
      </c>
    </row>
    <row r="15" spans="1:16">
      <c r="A15" s="6">
        <v>12</v>
      </c>
      <c r="B15" s="6">
        <v>9</v>
      </c>
      <c r="C15" s="6">
        <v>63</v>
      </c>
      <c r="D15" s="6">
        <v>3</v>
      </c>
      <c r="E15" s="6">
        <v>1</v>
      </c>
      <c r="F15" s="6">
        <v>76</v>
      </c>
      <c r="G15" s="6">
        <v>11.7</v>
      </c>
      <c r="H15" s="6">
        <v>6.8</v>
      </c>
      <c r="I15" s="6">
        <v>2.6</v>
      </c>
      <c r="J15" s="6">
        <v>4.2</v>
      </c>
      <c r="K15" s="6">
        <v>3.9</v>
      </c>
      <c r="L15" s="6">
        <v>0.51</v>
      </c>
      <c r="M15" s="6">
        <v>0.76</v>
      </c>
      <c r="N15" s="6">
        <v>0.36</v>
      </c>
      <c r="P15">
        <f t="shared" si="0"/>
        <v>11.141851534268367</v>
      </c>
    </row>
    <row r="16" spans="1:16">
      <c r="A16" s="6">
        <v>13</v>
      </c>
      <c r="B16" s="6">
        <v>16</v>
      </c>
      <c r="C16" s="6">
        <v>37</v>
      </c>
      <c r="D16" s="6">
        <v>1</v>
      </c>
      <c r="E16" s="6">
        <v>0</v>
      </c>
      <c r="F16" s="6">
        <v>54</v>
      </c>
      <c r="G16" s="6">
        <v>12.2</v>
      </c>
      <c r="H16" s="6">
        <v>7.2</v>
      </c>
      <c r="I16" s="6">
        <v>2.7</v>
      </c>
      <c r="J16" s="6">
        <v>4.5</v>
      </c>
      <c r="K16" s="6">
        <v>4.4000000000000004</v>
      </c>
      <c r="L16" s="6">
        <v>0.5</v>
      </c>
      <c r="M16" s="6">
        <v>0.74</v>
      </c>
      <c r="N16" s="6">
        <v>0.36</v>
      </c>
      <c r="P16">
        <f t="shared" si="0"/>
        <v>11.834540545406396</v>
      </c>
    </row>
    <row r="17" spans="1:16">
      <c r="A17" s="6">
        <v>14</v>
      </c>
      <c r="B17" s="6">
        <v>18</v>
      </c>
      <c r="C17" s="6">
        <v>29</v>
      </c>
      <c r="D17" s="6">
        <v>0</v>
      </c>
      <c r="E17" s="6">
        <v>0</v>
      </c>
      <c r="F17" s="6">
        <v>47</v>
      </c>
      <c r="G17" s="6">
        <v>12.7</v>
      </c>
      <c r="H17" s="6">
        <v>7.5</v>
      </c>
      <c r="I17" s="6">
        <v>2.8</v>
      </c>
      <c r="J17" s="6">
        <v>4.7</v>
      </c>
      <c r="K17" s="6">
        <v>4.9000000000000004</v>
      </c>
      <c r="L17" s="6">
        <v>0.49</v>
      </c>
      <c r="M17" s="6">
        <v>0.73</v>
      </c>
      <c r="N17" s="6">
        <v>0.35</v>
      </c>
      <c r="P17">
        <f t="shared" si="0"/>
        <v>12.488868813069399</v>
      </c>
    </row>
    <row r="18" spans="1:16">
      <c r="A18" s="6">
        <v>15</v>
      </c>
      <c r="B18" s="6">
        <v>27</v>
      </c>
      <c r="C18" s="6">
        <v>8</v>
      </c>
      <c r="D18" s="6">
        <v>1</v>
      </c>
      <c r="E18" s="6">
        <v>0</v>
      </c>
      <c r="F18" s="6">
        <v>36</v>
      </c>
      <c r="G18" s="6">
        <v>13.1</v>
      </c>
      <c r="H18" s="6">
        <v>7.8</v>
      </c>
      <c r="I18" s="6">
        <v>2.8</v>
      </c>
      <c r="J18" s="6">
        <v>5</v>
      </c>
      <c r="K18" s="6">
        <v>5.5</v>
      </c>
      <c r="L18" s="6">
        <v>0.48</v>
      </c>
      <c r="M18" s="6">
        <v>0.72</v>
      </c>
      <c r="N18" s="6">
        <v>0.34</v>
      </c>
      <c r="P18">
        <f t="shared" si="0"/>
        <v>13.231418571003069</v>
      </c>
    </row>
    <row r="19" spans="1:16">
      <c r="A19" s="6">
        <v>16</v>
      </c>
      <c r="B19" s="6">
        <v>25</v>
      </c>
      <c r="C19" s="6">
        <v>3</v>
      </c>
      <c r="D19" s="6">
        <v>0</v>
      </c>
      <c r="E19" s="6">
        <v>0</v>
      </c>
      <c r="F19" s="6">
        <v>28</v>
      </c>
      <c r="G19" s="6">
        <v>13.6</v>
      </c>
      <c r="H19" s="6">
        <v>8</v>
      </c>
      <c r="I19" s="6">
        <v>2.8</v>
      </c>
      <c r="J19" s="6">
        <v>5.2</v>
      </c>
      <c r="K19" s="6">
        <v>6.1</v>
      </c>
      <c r="L19" s="6">
        <v>0.47</v>
      </c>
      <c r="M19" s="6">
        <v>0.7</v>
      </c>
      <c r="N19" s="6">
        <v>0.34</v>
      </c>
      <c r="P19">
        <f t="shared" si="0"/>
        <v>13.934454799959425</v>
      </c>
    </row>
    <row r="20" spans="1:16">
      <c r="A20" s="6">
        <v>17</v>
      </c>
      <c r="B20" s="6">
        <v>30</v>
      </c>
      <c r="C20" s="6">
        <v>2</v>
      </c>
      <c r="D20" s="6">
        <v>0</v>
      </c>
      <c r="E20" s="6">
        <v>0</v>
      </c>
      <c r="F20" s="6">
        <v>32</v>
      </c>
      <c r="G20" s="6">
        <v>13.9</v>
      </c>
      <c r="H20" s="6">
        <v>8.1999999999999993</v>
      </c>
      <c r="I20" s="6">
        <v>2.9</v>
      </c>
      <c r="J20" s="6">
        <v>5.3</v>
      </c>
      <c r="K20" s="6">
        <v>6.8</v>
      </c>
      <c r="L20" s="6">
        <v>0.46</v>
      </c>
      <c r="M20" s="6">
        <v>0.69</v>
      </c>
      <c r="N20" s="6">
        <v>0.33</v>
      </c>
      <c r="P20">
        <f t="shared" si="0"/>
        <v>14.712264360219255</v>
      </c>
    </row>
    <row r="21" spans="1:16">
      <c r="A21" s="6">
        <v>18</v>
      </c>
      <c r="B21" s="6">
        <v>12</v>
      </c>
      <c r="C21" s="6">
        <v>0</v>
      </c>
      <c r="D21" s="6">
        <v>0</v>
      </c>
      <c r="E21" s="6">
        <v>0</v>
      </c>
      <c r="F21" s="6">
        <v>12</v>
      </c>
      <c r="G21" s="6">
        <v>14.2</v>
      </c>
      <c r="H21" s="6">
        <v>8.5</v>
      </c>
      <c r="I21" s="6">
        <v>2.9</v>
      </c>
      <c r="J21" s="6">
        <v>5.6</v>
      </c>
      <c r="K21" s="6">
        <v>7.5</v>
      </c>
      <c r="L21" s="6">
        <v>0.45</v>
      </c>
      <c r="M21" s="6">
        <v>0.68</v>
      </c>
      <c r="N21" s="6">
        <v>0.33</v>
      </c>
      <c r="P21">
        <f t="shared" si="0"/>
        <v>15.450968080927582</v>
      </c>
    </row>
    <row r="22" spans="1:16">
      <c r="A22" s="6">
        <v>19</v>
      </c>
      <c r="B22" s="6">
        <v>15</v>
      </c>
      <c r="C22" s="6">
        <v>0</v>
      </c>
      <c r="D22" s="6">
        <v>0</v>
      </c>
      <c r="E22" s="6">
        <v>0</v>
      </c>
      <c r="F22" s="6">
        <v>15</v>
      </c>
      <c r="G22" s="6">
        <v>14.6</v>
      </c>
      <c r="H22" s="6">
        <v>8.6999999999999993</v>
      </c>
      <c r="I22" s="6">
        <v>3</v>
      </c>
      <c r="J22" s="6">
        <v>5.7</v>
      </c>
      <c r="K22" s="6">
        <v>8.3000000000000007</v>
      </c>
      <c r="L22" s="6">
        <v>0.45</v>
      </c>
      <c r="M22" s="6">
        <v>0.66</v>
      </c>
      <c r="N22" s="6">
        <v>0.33</v>
      </c>
      <c r="P22">
        <f t="shared" si="0"/>
        <v>16.25414425715935</v>
      </c>
    </row>
    <row r="23" spans="1:16">
      <c r="A23" s="6">
        <v>20</v>
      </c>
      <c r="B23" s="6">
        <v>6</v>
      </c>
      <c r="C23" s="6">
        <v>0</v>
      </c>
      <c r="D23" s="6">
        <v>0</v>
      </c>
      <c r="E23" s="6">
        <v>0</v>
      </c>
      <c r="F23" s="6">
        <v>6</v>
      </c>
      <c r="G23" s="6">
        <v>14.9</v>
      </c>
      <c r="H23" s="6">
        <v>8.9</v>
      </c>
      <c r="I23" s="6">
        <v>3</v>
      </c>
      <c r="J23" s="6">
        <v>5.9</v>
      </c>
      <c r="K23" s="6">
        <v>9</v>
      </c>
      <c r="L23" s="6">
        <v>0.44</v>
      </c>
      <c r="M23" s="6">
        <v>0.65</v>
      </c>
      <c r="N23" s="6">
        <v>0.33</v>
      </c>
      <c r="P23">
        <f t="shared" si="0"/>
        <v>16.925687506432688</v>
      </c>
    </row>
    <row r="24" spans="1:16">
      <c r="A24" s="6">
        <v>21</v>
      </c>
      <c r="B24" s="6">
        <v>5</v>
      </c>
      <c r="C24" s="6">
        <v>0</v>
      </c>
      <c r="D24" s="6">
        <v>0</v>
      </c>
      <c r="E24" s="6">
        <v>0</v>
      </c>
      <c r="F24" s="6">
        <v>5</v>
      </c>
      <c r="G24" s="6">
        <v>15.2</v>
      </c>
      <c r="H24" s="6">
        <v>9.1</v>
      </c>
      <c r="I24" s="6">
        <v>3.1</v>
      </c>
      <c r="J24" s="6">
        <v>6</v>
      </c>
      <c r="K24" s="6">
        <v>9.9</v>
      </c>
      <c r="L24" s="6">
        <v>0.43</v>
      </c>
      <c r="M24" s="6">
        <v>0.64</v>
      </c>
      <c r="N24" s="6">
        <v>0.33</v>
      </c>
      <c r="P24">
        <f t="shared" si="0"/>
        <v>17.751810818109593</v>
      </c>
    </row>
    <row r="25" spans="1:16">
      <c r="A25" s="6">
        <v>22</v>
      </c>
      <c r="B25" s="6">
        <v>5</v>
      </c>
      <c r="C25" s="6">
        <v>0</v>
      </c>
      <c r="D25" s="6">
        <v>0</v>
      </c>
      <c r="E25" s="6">
        <v>0</v>
      </c>
      <c r="F25" s="6">
        <v>5</v>
      </c>
      <c r="G25" s="6">
        <v>15.5</v>
      </c>
      <c r="H25" s="6">
        <v>9.3000000000000007</v>
      </c>
      <c r="I25" s="6">
        <v>3.1</v>
      </c>
      <c r="J25" s="6">
        <v>6.2</v>
      </c>
      <c r="K25" s="6">
        <v>10.7</v>
      </c>
      <c r="L25" s="6">
        <v>0.43</v>
      </c>
      <c r="M25" s="6">
        <v>0.62</v>
      </c>
      <c r="N25" s="6">
        <v>0.33</v>
      </c>
      <c r="P25">
        <f t="shared" si="0"/>
        <v>18.455123359562137</v>
      </c>
    </row>
    <row r="26" spans="1:16">
      <c r="A26" s="6">
        <v>23</v>
      </c>
      <c r="B26" s="6">
        <v>2</v>
      </c>
      <c r="C26" s="6">
        <v>0</v>
      </c>
      <c r="D26" s="6">
        <v>0</v>
      </c>
      <c r="E26" s="6">
        <v>0</v>
      </c>
      <c r="F26" s="6">
        <v>2</v>
      </c>
      <c r="G26" s="6">
        <v>15.7</v>
      </c>
      <c r="H26" s="6">
        <v>9.5</v>
      </c>
      <c r="I26" s="6">
        <v>3.2</v>
      </c>
      <c r="J26" s="6">
        <v>6.3</v>
      </c>
      <c r="K26" s="6">
        <v>11.6</v>
      </c>
      <c r="L26" s="6">
        <v>0.42</v>
      </c>
      <c r="M26" s="6">
        <v>0.61</v>
      </c>
      <c r="N26" s="6">
        <v>0.33</v>
      </c>
      <c r="P26">
        <f t="shared" si="0"/>
        <v>19.215604803731708</v>
      </c>
    </row>
    <row r="27" spans="1:16">
      <c r="A27" s="6">
        <v>24</v>
      </c>
      <c r="B27" s="6">
        <v>3</v>
      </c>
      <c r="C27" s="6">
        <v>0</v>
      </c>
      <c r="D27" s="6">
        <v>0</v>
      </c>
      <c r="E27" s="6">
        <v>0</v>
      </c>
      <c r="F27" s="6">
        <v>3</v>
      </c>
      <c r="G27" s="6">
        <v>16</v>
      </c>
      <c r="H27" s="6">
        <v>9.6999999999999993</v>
      </c>
      <c r="I27" s="6">
        <v>3.3</v>
      </c>
      <c r="J27" s="6">
        <v>6.4</v>
      </c>
      <c r="K27" s="6">
        <v>12.4</v>
      </c>
      <c r="L27" s="6">
        <v>0.42</v>
      </c>
      <c r="M27" s="6">
        <v>0.6</v>
      </c>
      <c r="N27" s="6">
        <v>0.33</v>
      </c>
      <c r="P27">
        <f t="shared" si="0"/>
        <v>19.867165345562022</v>
      </c>
    </row>
    <row r="28" spans="1:16">
      <c r="A28" s="6">
        <v>25</v>
      </c>
      <c r="B28" s="6">
        <v>3</v>
      </c>
      <c r="C28" s="6">
        <v>0</v>
      </c>
      <c r="D28" s="6">
        <v>0</v>
      </c>
      <c r="E28" s="6">
        <v>0</v>
      </c>
      <c r="F28" s="6">
        <v>3</v>
      </c>
      <c r="G28" s="6">
        <v>16.3</v>
      </c>
      <c r="H28" s="6">
        <v>9.9</v>
      </c>
      <c r="I28" s="6">
        <v>3.4</v>
      </c>
      <c r="J28" s="6">
        <v>6.5</v>
      </c>
      <c r="K28" s="6">
        <v>13.3</v>
      </c>
      <c r="L28" s="6">
        <v>0.42</v>
      </c>
      <c r="M28" s="6">
        <v>0.59</v>
      </c>
      <c r="N28" s="6">
        <v>0.33</v>
      </c>
      <c r="P28">
        <f t="shared" si="0"/>
        <v>20.575523046193545</v>
      </c>
    </row>
    <row r="29" spans="1:16">
      <c r="A29" s="6">
        <v>26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16.600000000000001</v>
      </c>
      <c r="H29" s="6">
        <v>10.199999999999999</v>
      </c>
      <c r="I29" s="6">
        <v>3.5</v>
      </c>
      <c r="J29" s="6">
        <v>6.7</v>
      </c>
      <c r="K29" s="6">
        <v>14.2</v>
      </c>
      <c r="L29" s="6">
        <v>0.41</v>
      </c>
      <c r="M29" s="6">
        <v>0.57999999999999996</v>
      </c>
      <c r="N29" s="6">
        <v>0.33</v>
      </c>
      <c r="P29">
        <f t="shared" si="0"/>
        <v>21.260292528114064</v>
      </c>
    </row>
    <row r="30" spans="1:16">
      <c r="A30" s="6">
        <v>27</v>
      </c>
      <c r="B30" s="6">
        <v>1</v>
      </c>
      <c r="C30" s="6">
        <v>0</v>
      </c>
      <c r="D30" s="6">
        <v>0</v>
      </c>
      <c r="E30" s="6">
        <v>0</v>
      </c>
      <c r="F30" s="6">
        <v>1</v>
      </c>
      <c r="G30" s="6">
        <v>16.899999999999999</v>
      </c>
      <c r="H30" s="6">
        <v>10.4</v>
      </c>
      <c r="I30" s="6">
        <v>3.5</v>
      </c>
      <c r="J30" s="6">
        <v>6.9</v>
      </c>
      <c r="K30" s="6">
        <v>15</v>
      </c>
      <c r="L30" s="6">
        <v>0.41</v>
      </c>
      <c r="M30" s="6">
        <v>0.56999999999999995</v>
      </c>
      <c r="N30" s="6">
        <v>0.33</v>
      </c>
      <c r="P30">
        <f t="shared" si="0"/>
        <v>21.850968611841584</v>
      </c>
    </row>
    <row r="31" spans="1:16">
      <c r="A31" s="6">
        <v>28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17.2</v>
      </c>
      <c r="H31" s="6">
        <v>10.7</v>
      </c>
      <c r="I31" s="6">
        <v>3.6</v>
      </c>
      <c r="J31" s="6">
        <v>7.1</v>
      </c>
      <c r="K31" s="6">
        <v>15.9</v>
      </c>
      <c r="L31" s="6">
        <v>0.41</v>
      </c>
      <c r="M31" s="6">
        <v>0.56000000000000005</v>
      </c>
      <c r="N31" s="6">
        <v>0.33</v>
      </c>
      <c r="P31">
        <f t="shared" si="0"/>
        <v>22.496949104983706</v>
      </c>
    </row>
    <row r="32" spans="1:16">
      <c r="A32" s="6">
        <v>29</v>
      </c>
      <c r="B32" s="6">
        <v>3</v>
      </c>
      <c r="C32" s="6">
        <v>0</v>
      </c>
      <c r="D32" s="6">
        <v>0</v>
      </c>
      <c r="E32" s="6">
        <v>0</v>
      </c>
      <c r="F32" s="6">
        <v>3</v>
      </c>
      <c r="G32" s="6">
        <v>17.399999999999999</v>
      </c>
      <c r="H32" s="6">
        <v>10.9</v>
      </c>
      <c r="I32" s="6">
        <v>3.7</v>
      </c>
      <c r="J32" s="6">
        <v>7.2</v>
      </c>
      <c r="K32" s="6">
        <v>16.8</v>
      </c>
      <c r="L32" s="6">
        <v>0.4</v>
      </c>
      <c r="M32" s="6">
        <v>0.55000000000000004</v>
      </c>
      <c r="N32" s="6">
        <v>0.33</v>
      </c>
      <c r="P32">
        <f t="shared" si="0"/>
        <v>23.124891541124434</v>
      </c>
    </row>
    <row r="33" spans="1:16">
      <c r="A33" s="6">
        <v>30</v>
      </c>
      <c r="B33" s="6">
        <v>1</v>
      </c>
      <c r="C33" s="6">
        <v>0</v>
      </c>
      <c r="D33" s="6">
        <v>0</v>
      </c>
      <c r="E33" s="6">
        <v>0</v>
      </c>
      <c r="F33" s="6">
        <v>1</v>
      </c>
      <c r="G33" s="6">
        <v>17.7</v>
      </c>
      <c r="H33" s="6">
        <v>11.2</v>
      </c>
      <c r="I33" s="6">
        <v>3.8</v>
      </c>
      <c r="J33" s="6">
        <v>7.4</v>
      </c>
      <c r="K33" s="6">
        <v>17.7</v>
      </c>
      <c r="L33" s="6">
        <v>0.4</v>
      </c>
      <c r="M33" s="6">
        <v>0.54</v>
      </c>
      <c r="N33" s="6">
        <v>0.33</v>
      </c>
      <c r="P33">
        <f t="shared" si="0"/>
        <v>23.7362275550541</v>
      </c>
    </row>
    <row r="34" spans="1:16">
      <c r="A34" t="s">
        <v>1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opLeftCell="A39" workbookViewId="0">
      <selection activeCell="A68" sqref="A68:A69"/>
    </sheetView>
  </sheetViews>
  <sheetFormatPr baseColWidth="10" defaultRowHeight="12.75"/>
  <cols>
    <col min="1" max="1" width="19.5703125" bestFit="1" customWidth="1"/>
    <col min="2" max="2" width="23.140625" customWidth="1"/>
    <col min="3" max="3" width="12.140625" bestFit="1" customWidth="1"/>
    <col min="4" max="4" width="10.7109375" bestFit="1" customWidth="1"/>
    <col min="5" max="5" width="12.42578125" bestFit="1" customWidth="1"/>
    <col min="6" max="6" width="14.42578125" bestFit="1" customWidth="1"/>
    <col min="7" max="7" width="14.5703125" bestFit="1" customWidth="1"/>
    <col min="8" max="8" width="13" bestFit="1" customWidth="1"/>
    <col min="9" max="9" width="13.42578125" bestFit="1" customWidth="1"/>
    <col min="10" max="10" width="10.140625" bestFit="1" customWidth="1"/>
  </cols>
  <sheetData>
    <row r="1" spans="1:9">
      <c r="A1" s="259" t="s">
        <v>689</v>
      </c>
      <c r="B1" s="260"/>
      <c r="C1" s="261"/>
      <c r="D1" s="261"/>
      <c r="E1" s="261"/>
      <c r="F1" s="261"/>
      <c r="G1" s="261"/>
      <c r="H1" s="261"/>
      <c r="I1" s="261"/>
    </row>
    <row r="2" spans="1:9">
      <c r="A2" s="261"/>
      <c r="B2" s="261"/>
      <c r="C2" s="261"/>
      <c r="D2" s="261"/>
      <c r="E2" s="261"/>
      <c r="F2" s="261"/>
      <c r="G2" s="261"/>
      <c r="H2" s="261"/>
      <c r="I2" s="261"/>
    </row>
    <row r="3" spans="1:9">
      <c r="A3" s="278" t="s">
        <v>690</v>
      </c>
      <c r="B3" s="279">
        <v>36617</v>
      </c>
      <c r="C3" s="280"/>
      <c r="D3" s="280"/>
      <c r="E3" s="280"/>
      <c r="F3" s="280"/>
      <c r="G3" s="280"/>
      <c r="H3" s="280"/>
      <c r="I3" s="280"/>
    </row>
    <row r="4" spans="1:9">
      <c r="A4" s="267"/>
      <c r="B4" s="261"/>
      <c r="C4" s="261"/>
      <c r="D4" s="261"/>
      <c r="E4" s="261"/>
      <c r="F4" s="261"/>
      <c r="G4" s="261"/>
      <c r="H4" s="261"/>
      <c r="I4" s="261"/>
    </row>
    <row r="5" spans="1:9">
      <c r="A5" s="278" t="s">
        <v>691</v>
      </c>
      <c r="B5" s="280" t="s">
        <v>692</v>
      </c>
      <c r="C5" s="280"/>
      <c r="D5" s="280"/>
      <c r="E5" s="280"/>
      <c r="F5" s="280"/>
      <c r="G5" s="280"/>
      <c r="H5" s="280"/>
      <c r="I5" s="280"/>
    </row>
    <row r="6" spans="1:9">
      <c r="A6" s="278" t="s">
        <v>693</v>
      </c>
      <c r="B6" s="281" t="s">
        <v>481</v>
      </c>
      <c r="C6" s="280"/>
      <c r="D6" s="280"/>
      <c r="E6" s="280"/>
      <c r="F6" s="280"/>
      <c r="G6" s="280"/>
      <c r="H6" s="280"/>
      <c r="I6" s="280"/>
    </row>
    <row r="7" spans="1:9">
      <c r="A7" s="267"/>
      <c r="B7" s="261"/>
      <c r="C7" s="261"/>
      <c r="D7" s="261"/>
      <c r="E7" s="261"/>
      <c r="F7" s="261"/>
      <c r="G7" s="261"/>
      <c r="H7" s="261"/>
      <c r="I7" s="261"/>
    </row>
    <row r="8" spans="1:9">
      <c r="A8" s="278" t="s">
        <v>694</v>
      </c>
      <c r="B8" s="261"/>
      <c r="C8" s="261"/>
      <c r="D8" s="261"/>
      <c r="E8" s="261"/>
      <c r="F8" s="261"/>
      <c r="G8" s="261"/>
      <c r="H8" s="261"/>
      <c r="I8" s="261"/>
    </row>
    <row r="9" spans="1:9">
      <c r="A9" s="267" t="s">
        <v>695</v>
      </c>
      <c r="B9" s="280" t="s">
        <v>696</v>
      </c>
      <c r="C9" s="280"/>
      <c r="D9" s="280"/>
      <c r="E9" s="280"/>
      <c r="F9" s="280"/>
      <c r="G9" s="280"/>
      <c r="H9" s="280"/>
      <c r="I9" s="280"/>
    </row>
    <row r="10" spans="1:9">
      <c r="A10" s="267" t="s">
        <v>697</v>
      </c>
      <c r="B10" s="280" t="s">
        <v>698</v>
      </c>
      <c r="C10" s="280"/>
      <c r="D10" s="280"/>
      <c r="E10" s="280"/>
      <c r="F10" s="280"/>
      <c r="G10" s="280"/>
      <c r="H10" s="280"/>
      <c r="I10" s="280"/>
    </row>
    <row r="11" spans="1:9">
      <c r="A11" s="267" t="s">
        <v>699</v>
      </c>
      <c r="B11" s="280" t="s">
        <v>700</v>
      </c>
      <c r="C11" s="280"/>
      <c r="D11" s="280"/>
      <c r="E11" s="280"/>
      <c r="F11" s="280"/>
      <c r="G11" s="280"/>
      <c r="H11" s="280"/>
      <c r="I11" s="280"/>
    </row>
    <row r="12" spans="1:9">
      <c r="A12" s="267" t="s">
        <v>701</v>
      </c>
      <c r="B12" s="280" t="s">
        <v>702</v>
      </c>
      <c r="C12" s="280"/>
      <c r="D12" s="280"/>
      <c r="E12" s="280"/>
      <c r="F12" s="280"/>
      <c r="G12" s="280"/>
      <c r="H12" s="280"/>
      <c r="I12" s="280"/>
    </row>
    <row r="13" spans="1:9">
      <c r="A13" s="267" t="s">
        <v>703</v>
      </c>
      <c r="B13" s="280" t="s">
        <v>704</v>
      </c>
      <c r="C13" s="280"/>
      <c r="D13" s="280"/>
      <c r="E13" s="280"/>
      <c r="F13" s="280"/>
      <c r="G13" s="280"/>
      <c r="H13" s="280"/>
      <c r="I13" s="280"/>
    </row>
    <row r="14" spans="1:9">
      <c r="A14" s="267" t="s">
        <v>705</v>
      </c>
      <c r="B14" s="282" t="s">
        <v>706</v>
      </c>
      <c r="C14" s="280"/>
      <c r="D14" s="280"/>
      <c r="E14" s="280"/>
      <c r="F14" s="280"/>
      <c r="G14" s="280"/>
      <c r="H14" s="280"/>
      <c r="I14" s="280"/>
    </row>
    <row r="15" spans="1:9">
      <c r="A15" s="267" t="s">
        <v>707</v>
      </c>
      <c r="B15" s="282" t="s">
        <v>708</v>
      </c>
      <c r="C15" s="280"/>
      <c r="D15" s="280"/>
      <c r="E15" s="280"/>
      <c r="F15" s="280"/>
      <c r="G15" s="280"/>
      <c r="H15" s="280"/>
      <c r="I15" s="280"/>
    </row>
    <row r="16" spans="1:9">
      <c r="A16" s="267" t="s">
        <v>709</v>
      </c>
      <c r="B16" s="280" t="s">
        <v>710</v>
      </c>
      <c r="C16" s="280"/>
      <c r="D16" s="280"/>
      <c r="E16" s="280"/>
      <c r="F16" s="280"/>
      <c r="G16" s="280"/>
      <c r="H16" s="280"/>
      <c r="I16" s="280"/>
    </row>
    <row r="17" spans="1:9">
      <c r="A17" s="267"/>
      <c r="B17" s="261"/>
      <c r="C17" s="261"/>
      <c r="D17" s="261"/>
      <c r="E17" s="261"/>
      <c r="F17" s="261"/>
      <c r="G17" s="261"/>
      <c r="H17" s="261"/>
      <c r="I17" s="261"/>
    </row>
    <row r="18" spans="1:9">
      <c r="A18" s="267"/>
      <c r="B18" s="261"/>
      <c r="C18" s="261"/>
      <c r="D18" s="261"/>
      <c r="E18" s="261"/>
      <c r="F18" s="261"/>
      <c r="G18" s="261"/>
      <c r="H18" s="261"/>
      <c r="I18" s="261"/>
    </row>
    <row r="19" spans="1:9">
      <c r="A19" s="278" t="s">
        <v>711</v>
      </c>
      <c r="B19" s="261"/>
      <c r="C19" s="261"/>
      <c r="D19" s="261"/>
      <c r="E19" s="261"/>
      <c r="F19" s="261"/>
      <c r="G19" s="261"/>
      <c r="H19" s="261"/>
      <c r="I19" s="261"/>
    </row>
    <row r="20" spans="1:9" ht="14.25">
      <c r="A20" s="267" t="s">
        <v>712</v>
      </c>
      <c r="B20" s="280" t="s">
        <v>713</v>
      </c>
      <c r="C20" s="280"/>
      <c r="D20" s="280"/>
      <c r="E20" s="280"/>
      <c r="F20" s="280"/>
      <c r="G20" s="280"/>
      <c r="H20" s="280"/>
      <c r="I20" s="280"/>
    </row>
    <row r="21" spans="1:9">
      <c r="A21" s="267" t="s">
        <v>714</v>
      </c>
      <c r="B21" s="280" t="s">
        <v>715</v>
      </c>
      <c r="C21" s="280"/>
      <c r="D21" s="280"/>
      <c r="E21" s="280"/>
      <c r="F21" s="280"/>
      <c r="G21" s="280"/>
      <c r="H21" s="280"/>
      <c r="I21" s="280"/>
    </row>
    <row r="22" spans="1:9" ht="14.25">
      <c r="A22" s="267" t="s">
        <v>716</v>
      </c>
      <c r="B22" s="280" t="s">
        <v>717</v>
      </c>
      <c r="C22" s="280"/>
      <c r="D22" s="280"/>
      <c r="E22" s="280"/>
      <c r="F22" s="280"/>
      <c r="G22" s="280"/>
      <c r="H22" s="280"/>
      <c r="I22" s="280"/>
    </row>
    <row r="23" spans="1:9">
      <c r="A23" s="267" t="s">
        <v>718</v>
      </c>
      <c r="B23" s="280" t="s">
        <v>719</v>
      </c>
      <c r="C23" s="280"/>
      <c r="D23" s="280"/>
      <c r="E23" s="280"/>
      <c r="F23" s="280"/>
      <c r="G23" s="280"/>
      <c r="H23" s="280"/>
      <c r="I23" s="280"/>
    </row>
    <row r="24" spans="1:9">
      <c r="A24" s="267"/>
      <c r="B24" s="283" t="s">
        <v>720</v>
      </c>
      <c r="C24" s="280"/>
      <c r="D24" s="280"/>
      <c r="E24" s="280"/>
      <c r="F24" s="280"/>
      <c r="G24" s="280"/>
      <c r="H24" s="280"/>
      <c r="I24" s="280"/>
    </row>
    <row r="25" spans="1:9" ht="15.75">
      <c r="A25" s="267"/>
      <c r="B25" s="283" t="s">
        <v>721</v>
      </c>
      <c r="C25" s="280"/>
      <c r="D25" s="280"/>
      <c r="E25" s="280"/>
      <c r="F25" s="280"/>
      <c r="G25" s="280"/>
      <c r="H25" s="280"/>
      <c r="I25" s="280"/>
    </row>
    <row r="26" spans="1:9">
      <c r="A26" s="261"/>
      <c r="B26" s="261"/>
      <c r="C26" s="261"/>
      <c r="D26" s="261"/>
      <c r="E26" s="261"/>
      <c r="F26" s="261"/>
      <c r="G26" s="261"/>
      <c r="H26" s="261"/>
      <c r="I26" s="261"/>
    </row>
    <row r="27" spans="1:9">
      <c r="A27" s="261" t="s">
        <v>722</v>
      </c>
      <c r="B27" s="284" t="s">
        <v>723</v>
      </c>
      <c r="C27" s="284"/>
      <c r="D27" s="284"/>
      <c r="E27" s="284"/>
      <c r="F27" s="284"/>
      <c r="G27" s="284"/>
      <c r="H27" s="284"/>
      <c r="I27" s="284"/>
    </row>
    <row r="28" spans="1:9">
      <c r="A28" s="261" t="s">
        <v>724</v>
      </c>
      <c r="B28" s="284"/>
      <c r="C28" s="284"/>
      <c r="D28" s="284"/>
      <c r="E28" s="284"/>
      <c r="F28" s="284"/>
      <c r="G28" s="284"/>
      <c r="H28" s="284"/>
      <c r="I28" s="284"/>
    </row>
    <row r="29" spans="1:9">
      <c r="A29" s="261"/>
      <c r="B29" s="261"/>
      <c r="C29" s="261"/>
      <c r="D29" s="261"/>
      <c r="E29" s="261"/>
      <c r="F29" s="261"/>
      <c r="G29" s="261"/>
      <c r="H29" s="261"/>
      <c r="I29" s="261"/>
    </row>
    <row r="30" spans="1:9">
      <c r="A30" s="285" t="s">
        <v>725</v>
      </c>
      <c r="B30" s="267" t="s">
        <v>726</v>
      </c>
      <c r="C30" s="267"/>
      <c r="D30" s="267"/>
      <c r="E30" s="267"/>
      <c r="F30" s="267"/>
      <c r="G30" s="267"/>
      <c r="H30" s="267"/>
      <c r="I30" s="267"/>
    </row>
    <row r="31" spans="1:9">
      <c r="A31" s="267"/>
      <c r="B31" s="267" t="s">
        <v>727</v>
      </c>
      <c r="C31" s="267"/>
      <c r="D31" s="267"/>
      <c r="E31" s="267"/>
      <c r="F31" s="267"/>
      <c r="G31" s="267"/>
      <c r="H31" s="267"/>
      <c r="I31" s="267"/>
    </row>
    <row r="33" spans="1:10">
      <c r="A33" s="266" t="s">
        <v>664</v>
      </c>
      <c r="B33" s="266"/>
      <c r="C33" s="260"/>
      <c r="D33" s="260"/>
      <c r="E33" s="260"/>
      <c r="F33" s="260"/>
      <c r="G33" s="260"/>
      <c r="H33" s="260"/>
      <c r="I33" s="260"/>
      <c r="J33" s="260"/>
    </row>
    <row r="34" spans="1:10">
      <c r="A34" s="261" t="s">
        <v>665</v>
      </c>
      <c r="B34" s="267" t="s">
        <v>666</v>
      </c>
      <c r="C34" s="267"/>
      <c r="D34" s="267"/>
      <c r="E34" s="267"/>
      <c r="F34" s="267"/>
      <c r="G34" s="267"/>
      <c r="H34" s="267"/>
      <c r="I34" s="267"/>
      <c r="J34" s="267"/>
    </row>
    <row r="35" spans="1:10">
      <c r="A35" s="261"/>
      <c r="B35" s="267" t="s">
        <v>667</v>
      </c>
      <c r="C35" s="267"/>
      <c r="D35" s="267"/>
      <c r="E35" s="267"/>
      <c r="F35" s="267"/>
      <c r="G35" s="267"/>
      <c r="H35" s="267"/>
      <c r="I35" s="267"/>
      <c r="J35" s="267"/>
    </row>
    <row r="36" spans="1:10" ht="14.25">
      <c r="A36" s="261"/>
      <c r="B36" s="268" t="s">
        <v>668</v>
      </c>
      <c r="C36" s="267"/>
      <c r="D36" s="267"/>
      <c r="E36" s="261"/>
      <c r="F36" s="261"/>
      <c r="G36" s="261"/>
      <c r="H36" s="261"/>
      <c r="I36" s="261"/>
      <c r="J36" s="261"/>
    </row>
    <row r="37" spans="1:10" ht="14.25">
      <c r="A37" s="261"/>
      <c r="B37" s="269" t="s">
        <v>669</v>
      </c>
      <c r="C37" s="261"/>
      <c r="D37" s="261"/>
      <c r="E37" s="261"/>
      <c r="F37" s="261"/>
      <c r="G37" s="261"/>
      <c r="H37" s="261"/>
      <c r="I37" s="261"/>
      <c r="J37" s="261"/>
    </row>
    <row r="38" spans="1:10" ht="14.25">
      <c r="A38" s="261"/>
      <c r="B38" s="269" t="s">
        <v>670</v>
      </c>
      <c r="C38" s="261"/>
      <c r="D38" s="269"/>
      <c r="E38" s="261"/>
      <c r="F38" s="261"/>
      <c r="G38" s="261"/>
      <c r="H38" s="261"/>
      <c r="I38" s="261"/>
      <c r="J38" s="261"/>
    </row>
    <row r="39" spans="1:10" ht="14.25">
      <c r="A39" s="261"/>
      <c r="B39" s="269"/>
      <c r="C39" s="261"/>
      <c r="D39" s="269"/>
      <c r="E39" s="261"/>
      <c r="F39" s="261"/>
      <c r="G39" s="261"/>
      <c r="H39" s="261"/>
      <c r="I39" s="261"/>
      <c r="J39" s="261"/>
    </row>
    <row r="40" spans="1:10">
      <c r="A40" s="261"/>
      <c r="B40" s="270" t="s">
        <v>459</v>
      </c>
      <c r="C40" s="270" t="s">
        <v>671</v>
      </c>
      <c r="D40" s="270" t="s">
        <v>463</v>
      </c>
      <c r="E40" s="270" t="s">
        <v>672</v>
      </c>
      <c r="F40" s="270" t="s">
        <v>657</v>
      </c>
      <c r="G40" s="270" t="s">
        <v>462</v>
      </c>
      <c r="H40" s="270" t="s">
        <v>464</v>
      </c>
      <c r="I40" s="270" t="s">
        <v>673</v>
      </c>
      <c r="J40" s="270" t="s">
        <v>674</v>
      </c>
    </row>
    <row r="41" spans="1:10">
      <c r="A41" s="261"/>
      <c r="B41" s="261"/>
      <c r="C41" s="261"/>
      <c r="D41" s="261"/>
      <c r="E41" s="261"/>
      <c r="F41" s="261"/>
      <c r="G41" s="261"/>
      <c r="H41" s="270"/>
      <c r="I41" s="270" t="s">
        <v>675</v>
      </c>
      <c r="J41" s="270" t="s">
        <v>675</v>
      </c>
    </row>
    <row r="42" spans="1:10">
      <c r="A42" s="271"/>
      <c r="B42" s="261"/>
      <c r="C42" s="261"/>
      <c r="D42" s="261"/>
      <c r="E42" s="261"/>
      <c r="F42" s="261"/>
      <c r="G42" s="261"/>
      <c r="H42" s="270"/>
      <c r="I42" s="270" t="s">
        <v>676</v>
      </c>
      <c r="J42" s="270" t="s">
        <v>676</v>
      </c>
    </row>
    <row r="43" spans="1:10">
      <c r="A43" s="272" t="s">
        <v>677</v>
      </c>
      <c r="B43" s="273" t="s">
        <v>678</v>
      </c>
      <c r="C43" s="273" t="s">
        <v>679</v>
      </c>
      <c r="D43" s="273" t="s">
        <v>680</v>
      </c>
      <c r="E43" s="273" t="s">
        <v>475</v>
      </c>
      <c r="F43" s="273" t="s">
        <v>130</v>
      </c>
      <c r="G43" s="273" t="s">
        <v>681</v>
      </c>
      <c r="H43" s="273" t="s">
        <v>682</v>
      </c>
      <c r="I43" s="273" t="s">
        <v>682</v>
      </c>
      <c r="J43" s="273" t="s">
        <v>682</v>
      </c>
    </row>
    <row r="44" spans="1:10">
      <c r="A44" s="261">
        <v>1994</v>
      </c>
      <c r="B44" s="265">
        <v>57</v>
      </c>
      <c r="C44" s="265">
        <v>616</v>
      </c>
      <c r="D44" s="265"/>
      <c r="E44" s="265"/>
      <c r="F44" s="265"/>
      <c r="G44" s="265"/>
      <c r="H44" s="265"/>
      <c r="I44" s="265"/>
      <c r="J44" s="265"/>
    </row>
    <row r="45" spans="1:10">
      <c r="A45" s="261">
        <v>1995</v>
      </c>
      <c r="B45" s="265">
        <v>58</v>
      </c>
      <c r="C45" s="265">
        <v>616</v>
      </c>
      <c r="D45" s="265">
        <v>5.84</v>
      </c>
      <c r="E45" s="265"/>
      <c r="F45" s="265"/>
      <c r="G45" s="265"/>
      <c r="H45" s="265"/>
      <c r="I45" s="265"/>
      <c r="J45" s="265"/>
    </row>
    <row r="46" spans="1:10" ht="14.25">
      <c r="A46" s="261">
        <v>1996</v>
      </c>
      <c r="B46" s="265">
        <v>59</v>
      </c>
      <c r="C46" s="274" t="s">
        <v>683</v>
      </c>
      <c r="D46" s="265">
        <v>4.7</v>
      </c>
      <c r="E46" s="265">
        <v>20.7</v>
      </c>
      <c r="F46" s="265">
        <v>28.5</v>
      </c>
      <c r="G46" s="265">
        <v>37.6</v>
      </c>
      <c r="H46" s="265">
        <v>384</v>
      </c>
      <c r="I46" s="275" t="s">
        <v>684</v>
      </c>
      <c r="J46" s="275" t="s">
        <v>685</v>
      </c>
    </row>
    <row r="47" spans="1:10" ht="14.25">
      <c r="A47" s="261">
        <v>1997</v>
      </c>
      <c r="B47" s="265">
        <v>60</v>
      </c>
      <c r="C47" s="274" t="s">
        <v>686</v>
      </c>
      <c r="D47" s="265">
        <v>4.82</v>
      </c>
      <c r="E47" s="265"/>
      <c r="F47" s="265"/>
      <c r="G47" s="265"/>
      <c r="H47" s="265"/>
      <c r="I47" s="265"/>
      <c r="J47" s="265"/>
    </row>
    <row r="48" spans="1:10" ht="14.25">
      <c r="A48" s="261">
        <v>1998</v>
      </c>
      <c r="B48" s="265">
        <v>61</v>
      </c>
      <c r="C48" s="274" t="s">
        <v>687</v>
      </c>
      <c r="D48" s="265"/>
      <c r="E48" s="265"/>
      <c r="F48" s="265"/>
      <c r="G48" s="265"/>
      <c r="H48" s="265"/>
      <c r="I48" s="265"/>
      <c r="J48" s="265"/>
    </row>
    <row r="49" spans="1:10">
      <c r="A49" s="261"/>
      <c r="B49" s="261"/>
      <c r="C49" s="261"/>
      <c r="D49" s="261"/>
      <c r="E49" s="261"/>
      <c r="F49" s="261"/>
      <c r="G49" s="261"/>
      <c r="H49" s="261"/>
      <c r="I49" s="261"/>
      <c r="J49" s="261"/>
    </row>
    <row r="50" spans="1:10">
      <c r="A50" s="261"/>
      <c r="B50" s="261"/>
      <c r="C50" s="261"/>
      <c r="D50" s="261"/>
      <c r="E50" s="261"/>
      <c r="F50" s="261"/>
      <c r="G50" s="261"/>
      <c r="H50" s="261"/>
      <c r="I50" s="261"/>
      <c r="J50" s="261"/>
    </row>
    <row r="51" spans="1:10">
      <c r="A51" s="259" t="s">
        <v>655</v>
      </c>
      <c r="B51" s="260"/>
      <c r="C51" s="260"/>
      <c r="D51" s="260"/>
      <c r="E51" s="260"/>
      <c r="F51" s="260"/>
      <c r="G51" s="260"/>
      <c r="H51" s="260"/>
      <c r="I51" s="260"/>
    </row>
    <row r="52" spans="1:10">
      <c r="A52" s="277" t="s">
        <v>688</v>
      </c>
      <c r="B52" s="261"/>
      <c r="C52" s="261"/>
      <c r="D52" s="261"/>
      <c r="E52" s="261"/>
      <c r="F52" s="261"/>
      <c r="G52" s="261"/>
      <c r="H52" s="261"/>
      <c r="I52" s="261"/>
    </row>
    <row r="53" spans="1:10">
      <c r="A53" s="262" t="s">
        <v>656</v>
      </c>
      <c r="B53" s="263" t="s">
        <v>657</v>
      </c>
      <c r="C53" s="263" t="s">
        <v>658</v>
      </c>
      <c r="D53" s="263" t="s">
        <v>659</v>
      </c>
      <c r="E53" s="263" t="s">
        <v>660</v>
      </c>
      <c r="F53" s="263" t="s">
        <v>661</v>
      </c>
      <c r="G53" s="263" t="s">
        <v>662</v>
      </c>
      <c r="H53" s="263" t="s">
        <v>663</v>
      </c>
      <c r="I53" s="263" t="s">
        <v>569</v>
      </c>
    </row>
    <row r="54" spans="1:10">
      <c r="A54" s="261"/>
      <c r="B54" s="264" t="s">
        <v>130</v>
      </c>
      <c r="C54" s="264" t="s">
        <v>475</v>
      </c>
      <c r="D54" s="264" t="s">
        <v>135</v>
      </c>
      <c r="E54" s="264" t="s">
        <v>135</v>
      </c>
      <c r="F54" s="264" t="s">
        <v>135</v>
      </c>
      <c r="G54" s="264" t="s">
        <v>135</v>
      </c>
      <c r="H54" s="264" t="s">
        <v>135</v>
      </c>
      <c r="I54" s="264" t="s">
        <v>135</v>
      </c>
    </row>
    <row r="55" spans="1:10">
      <c r="A55" s="265">
        <v>1</v>
      </c>
      <c r="B55" s="265">
        <v>41.5</v>
      </c>
      <c r="C55" s="265">
        <v>24.8</v>
      </c>
      <c r="D55" s="265">
        <v>533</v>
      </c>
      <c r="E55" s="265">
        <v>28</v>
      </c>
      <c r="F55" s="265">
        <v>148</v>
      </c>
      <c r="G55" s="265">
        <v>13.6</v>
      </c>
      <c r="H55" s="265">
        <v>59.8</v>
      </c>
      <c r="I55" s="265">
        <v>782.6</v>
      </c>
    </row>
    <row r="56" spans="1:10">
      <c r="A56" s="265">
        <v>2</v>
      </c>
      <c r="B56" s="265">
        <v>31.6</v>
      </c>
      <c r="C56" s="265">
        <v>22.6</v>
      </c>
      <c r="D56" s="265">
        <v>304</v>
      </c>
      <c r="E56" s="265">
        <v>16</v>
      </c>
      <c r="F56" s="265">
        <v>47.5</v>
      </c>
      <c r="G56" s="265">
        <v>6.6</v>
      </c>
      <c r="H56" s="265">
        <v>34.6</v>
      </c>
      <c r="I56" s="265">
        <v>408.4</v>
      </c>
    </row>
    <row r="57" spans="1:10">
      <c r="A57" s="265">
        <v>3</v>
      </c>
      <c r="B57" s="265">
        <v>20.5</v>
      </c>
      <c r="C57" s="265">
        <v>17.399999999999999</v>
      </c>
      <c r="D57" s="265">
        <v>103</v>
      </c>
      <c r="E57" s="265">
        <v>5</v>
      </c>
      <c r="F57" s="265">
        <v>17.7</v>
      </c>
      <c r="G57" s="265">
        <v>3.3</v>
      </c>
      <c r="H57" s="265">
        <v>13.5</v>
      </c>
      <c r="I57" s="265">
        <v>142.69999999999999</v>
      </c>
    </row>
    <row r="58" spans="1:10">
      <c r="A58" s="265">
        <v>4</v>
      </c>
      <c r="B58" s="265">
        <v>27.2</v>
      </c>
      <c r="C58" s="265">
        <v>19.899999999999999</v>
      </c>
      <c r="D58" s="265">
        <v>213</v>
      </c>
      <c r="E58" s="265">
        <v>11</v>
      </c>
      <c r="F58" s="265">
        <v>48</v>
      </c>
      <c r="G58" s="265">
        <v>1.8</v>
      </c>
      <c r="H58" s="265">
        <v>30.6</v>
      </c>
      <c r="I58" s="265">
        <v>305.2</v>
      </c>
    </row>
    <row r="59" spans="1:10">
      <c r="A59" s="265">
        <v>5</v>
      </c>
      <c r="B59" s="265">
        <v>29.9</v>
      </c>
      <c r="C59" s="265">
        <v>23</v>
      </c>
      <c r="D59" s="265">
        <v>244</v>
      </c>
      <c r="E59" s="265">
        <v>13</v>
      </c>
      <c r="F59" s="265">
        <v>46.1</v>
      </c>
      <c r="G59" s="265">
        <v>1.9</v>
      </c>
      <c r="H59" s="265">
        <v>31.5</v>
      </c>
      <c r="I59" s="265">
        <v>336.2</v>
      </c>
    </row>
    <row r="60" spans="1:10">
      <c r="A60" s="265">
        <v>6</v>
      </c>
      <c r="B60" s="265">
        <v>19.600000000000001</v>
      </c>
      <c r="C60" s="265">
        <v>18.2</v>
      </c>
      <c r="D60" s="265">
        <v>116</v>
      </c>
      <c r="E60" s="265">
        <v>6</v>
      </c>
      <c r="F60" s="265">
        <v>10.8</v>
      </c>
      <c r="G60" s="265">
        <v>9.8000000000000007</v>
      </c>
      <c r="H60" s="265">
        <v>8.3000000000000007</v>
      </c>
      <c r="I60" s="265">
        <v>150.6</v>
      </c>
    </row>
    <row r="61" spans="1:10">
      <c r="A61" s="265">
        <v>7</v>
      </c>
      <c r="B61" s="265">
        <v>13.4</v>
      </c>
      <c r="C61" s="265">
        <v>13.5</v>
      </c>
      <c r="D61" s="265">
        <v>41</v>
      </c>
      <c r="E61" s="265">
        <v>2</v>
      </c>
      <c r="F61" s="265">
        <v>9.3000000000000007</v>
      </c>
      <c r="G61" s="265">
        <v>1</v>
      </c>
      <c r="H61" s="265">
        <v>3.7</v>
      </c>
      <c r="I61" s="265">
        <v>57.5</v>
      </c>
    </row>
    <row r="62" spans="1:10">
      <c r="A62" s="265">
        <v>8</v>
      </c>
      <c r="B62" s="265">
        <v>17.2</v>
      </c>
      <c r="C62" s="265">
        <v>15.5</v>
      </c>
      <c r="D62" s="265">
        <v>72</v>
      </c>
      <c r="E62" s="265">
        <v>4</v>
      </c>
      <c r="F62" s="265">
        <v>15.7</v>
      </c>
      <c r="G62" s="265">
        <v>3.9</v>
      </c>
      <c r="H62" s="265">
        <v>17.899999999999999</v>
      </c>
      <c r="I62" s="265">
        <v>113.6</v>
      </c>
    </row>
    <row r="63" spans="1:10">
      <c r="A63" s="265">
        <v>9</v>
      </c>
      <c r="B63" s="265">
        <v>22.4</v>
      </c>
      <c r="C63" s="265">
        <v>19</v>
      </c>
      <c r="D63" s="265">
        <v>143</v>
      </c>
      <c r="E63" s="265">
        <v>8</v>
      </c>
      <c r="F63" s="265">
        <v>37.200000000000003</v>
      </c>
      <c r="G63" s="265">
        <v>8</v>
      </c>
      <c r="H63" s="265">
        <v>19.600000000000001</v>
      </c>
      <c r="I63" s="265">
        <v>215.5</v>
      </c>
    </row>
    <row r="64" spans="1:10">
      <c r="A64" s="265">
        <v>10</v>
      </c>
      <c r="B64" s="265">
        <v>22.4</v>
      </c>
      <c r="C64" s="265">
        <v>21.1</v>
      </c>
      <c r="D64" s="265">
        <v>173</v>
      </c>
      <c r="E64" s="265">
        <v>9</v>
      </c>
      <c r="F64" s="265">
        <v>20</v>
      </c>
      <c r="G64" s="265">
        <v>3.5</v>
      </c>
      <c r="H64" s="265">
        <v>14.7</v>
      </c>
      <c r="I64" s="265">
        <v>220.7</v>
      </c>
    </row>
    <row r="65" spans="1:9">
      <c r="A65" s="265">
        <v>11</v>
      </c>
      <c r="B65" s="265">
        <v>34.700000000000003</v>
      </c>
      <c r="C65" s="265">
        <v>22.2</v>
      </c>
      <c r="D65" s="265">
        <v>334</v>
      </c>
      <c r="E65" s="265">
        <v>18</v>
      </c>
      <c r="F65" s="265">
        <v>58.8</v>
      </c>
      <c r="G65" s="265">
        <v>4.9000000000000004</v>
      </c>
      <c r="H65" s="265">
        <v>34.4</v>
      </c>
      <c r="I65" s="265">
        <v>449.6</v>
      </c>
    </row>
    <row r="67" spans="1:9">
      <c r="A67" s="48" t="s">
        <v>523</v>
      </c>
    </row>
    <row r="68" spans="1:9">
      <c r="A68" s="261" t="s">
        <v>728</v>
      </c>
    </row>
    <row r="69" spans="1:9">
      <c r="A69" s="261" t="s">
        <v>729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1"/>
  <sheetViews>
    <sheetView topLeftCell="A72" workbookViewId="0">
      <selection activeCell="B103" sqref="B103"/>
    </sheetView>
  </sheetViews>
  <sheetFormatPr baseColWidth="10" defaultRowHeight="12.75"/>
  <cols>
    <col min="1" max="1" width="10.85546875" style="290" bestFit="1" customWidth="1"/>
    <col min="2" max="2" width="16.28515625" style="290" customWidth="1"/>
    <col min="3" max="4" width="12.140625" style="290" bestFit="1" customWidth="1"/>
    <col min="5" max="5" width="8.42578125" style="290" bestFit="1" customWidth="1"/>
    <col min="6" max="6" width="12.42578125" style="290" bestFit="1" customWidth="1"/>
    <col min="7" max="7" width="5" style="290" bestFit="1" customWidth="1"/>
    <col min="8" max="8" width="10.7109375" style="290" bestFit="1" customWidth="1"/>
    <col min="9" max="9" width="13" style="290" bestFit="1" customWidth="1"/>
    <col min="10" max="10" width="13.42578125" style="290" bestFit="1" customWidth="1"/>
    <col min="11" max="11" width="10.140625" style="290" bestFit="1" customWidth="1"/>
    <col min="12" max="16384" width="11.42578125" style="290"/>
  </cols>
  <sheetData>
    <row r="2" spans="1:11">
      <c r="A2" s="288" t="s">
        <v>691</v>
      </c>
      <c r="B2" s="289" t="s">
        <v>731</v>
      </c>
    </row>
    <row r="3" spans="1:11">
      <c r="A3" s="291" t="s">
        <v>664</v>
      </c>
      <c r="B3" s="291"/>
      <c r="C3" s="292"/>
      <c r="D3" s="292"/>
      <c r="E3" s="292"/>
      <c r="F3" s="292"/>
      <c r="G3" s="292"/>
      <c r="H3" s="292"/>
      <c r="I3" s="292"/>
      <c r="J3" s="292"/>
      <c r="K3" s="292"/>
    </row>
    <row r="4" spans="1:11">
      <c r="A4" s="290" t="s">
        <v>665</v>
      </c>
      <c r="B4" s="293" t="s">
        <v>732</v>
      </c>
      <c r="C4" s="293"/>
      <c r="D4" s="293"/>
      <c r="E4" s="293"/>
      <c r="F4" s="293"/>
      <c r="G4" s="293"/>
      <c r="H4" s="293"/>
      <c r="I4" s="293"/>
      <c r="J4" s="293"/>
      <c r="K4" s="293"/>
    </row>
    <row r="5" spans="1:11">
      <c r="B5" s="293" t="s">
        <v>733</v>
      </c>
      <c r="C5" s="293"/>
      <c r="D5" s="293"/>
      <c r="E5" s="293"/>
      <c r="F5" s="293"/>
      <c r="G5" s="293"/>
      <c r="H5" s="293"/>
      <c r="I5" s="293"/>
      <c r="J5" s="293"/>
      <c r="K5" s="293"/>
    </row>
    <row r="7" spans="1:11">
      <c r="B7" s="294" t="s">
        <v>693</v>
      </c>
      <c r="C7" s="294" t="s">
        <v>459</v>
      </c>
      <c r="D7" s="294" t="s">
        <v>671</v>
      </c>
      <c r="E7" s="294" t="s">
        <v>463</v>
      </c>
      <c r="F7" s="294" t="s">
        <v>672</v>
      </c>
      <c r="G7" s="294" t="s">
        <v>657</v>
      </c>
      <c r="H7" s="294" t="s">
        <v>462</v>
      </c>
      <c r="I7" s="294" t="s">
        <v>464</v>
      </c>
      <c r="J7" s="294" t="s">
        <v>673</v>
      </c>
      <c r="K7" s="294" t="s">
        <v>674</v>
      </c>
    </row>
    <row r="8" spans="1:11">
      <c r="I8" s="294"/>
      <c r="J8" s="294" t="s">
        <v>675</v>
      </c>
      <c r="K8" s="294" t="s">
        <v>675</v>
      </c>
    </row>
    <row r="9" spans="1:11">
      <c r="A9" s="295"/>
      <c r="I9" s="294"/>
      <c r="J9" s="294" t="s">
        <v>676</v>
      </c>
      <c r="K9" s="294" t="s">
        <v>676</v>
      </c>
    </row>
    <row r="10" spans="1:11">
      <c r="A10" s="296" t="s">
        <v>677</v>
      </c>
      <c r="B10" s="297" t="s">
        <v>734</v>
      </c>
      <c r="C10" s="297" t="s">
        <v>678</v>
      </c>
      <c r="D10" s="297" t="s">
        <v>679</v>
      </c>
      <c r="E10" s="297" t="s">
        <v>680</v>
      </c>
      <c r="F10" s="297" t="s">
        <v>475</v>
      </c>
      <c r="G10" s="297" t="s">
        <v>130</v>
      </c>
      <c r="H10" s="297" t="s">
        <v>681</v>
      </c>
      <c r="I10" s="297" t="s">
        <v>682</v>
      </c>
      <c r="J10" s="297" t="s">
        <v>682</v>
      </c>
      <c r="K10" s="297" t="s">
        <v>682</v>
      </c>
    </row>
    <row r="11" spans="1:11">
      <c r="A11" s="290">
        <v>1998</v>
      </c>
      <c r="B11" s="298" t="s">
        <v>735</v>
      </c>
      <c r="C11" s="298">
        <v>183</v>
      </c>
      <c r="D11" s="298">
        <v>433</v>
      </c>
      <c r="E11" s="298"/>
      <c r="F11" s="298">
        <v>18</v>
      </c>
      <c r="G11" s="298">
        <v>24.1</v>
      </c>
      <c r="H11" s="298">
        <v>22.7</v>
      </c>
      <c r="I11" s="298">
        <v>208</v>
      </c>
      <c r="J11" s="298"/>
      <c r="K11" s="298"/>
    </row>
    <row r="12" spans="1:11">
      <c r="A12" s="290">
        <v>1998</v>
      </c>
      <c r="B12" s="298" t="s">
        <v>736</v>
      </c>
      <c r="C12" s="298" t="s">
        <v>734</v>
      </c>
      <c r="D12" s="298">
        <v>434</v>
      </c>
      <c r="E12" s="298" t="s">
        <v>734</v>
      </c>
      <c r="F12" s="298">
        <v>14.3</v>
      </c>
      <c r="G12" s="298">
        <v>16</v>
      </c>
      <c r="H12" s="298">
        <v>10.4</v>
      </c>
      <c r="I12" s="298">
        <v>86</v>
      </c>
      <c r="J12" s="298"/>
      <c r="K12" s="298" t="s">
        <v>734</v>
      </c>
    </row>
    <row r="13" spans="1:11">
      <c r="A13" s="290">
        <v>1998</v>
      </c>
      <c r="B13" s="298" t="s">
        <v>737</v>
      </c>
      <c r="C13" s="298"/>
      <c r="D13" s="298">
        <v>51</v>
      </c>
      <c r="E13" s="298"/>
      <c r="F13" s="298">
        <v>11.7</v>
      </c>
      <c r="G13" s="298">
        <v>12.1</v>
      </c>
      <c r="H13" s="298">
        <v>0.7</v>
      </c>
      <c r="I13" s="298">
        <v>4.4000000000000004</v>
      </c>
      <c r="J13" s="298"/>
      <c r="K13" s="298"/>
    </row>
    <row r="14" spans="1:11">
      <c r="A14" s="290">
        <v>1998</v>
      </c>
      <c r="B14" s="298" t="s">
        <v>738</v>
      </c>
      <c r="C14" s="298"/>
      <c r="D14" s="298">
        <v>918</v>
      </c>
      <c r="E14" s="298">
        <v>2.48</v>
      </c>
      <c r="F14" s="298"/>
      <c r="G14" s="298"/>
      <c r="H14" s="298"/>
      <c r="I14" s="298"/>
      <c r="J14" s="298"/>
      <c r="K14" s="298"/>
    </row>
    <row r="16" spans="1:11">
      <c r="A16" s="288" t="s">
        <v>691</v>
      </c>
      <c r="B16" s="299" t="s">
        <v>739</v>
      </c>
    </row>
    <row r="17" spans="1:10">
      <c r="A17" s="291" t="s">
        <v>664</v>
      </c>
      <c r="B17" s="291"/>
      <c r="C17" s="292"/>
      <c r="D17" s="292"/>
      <c r="E17" s="292"/>
      <c r="F17" s="292"/>
      <c r="G17" s="292"/>
      <c r="H17" s="292"/>
      <c r="I17" s="292"/>
      <c r="J17" s="292"/>
    </row>
    <row r="18" spans="1:10">
      <c r="A18" s="290" t="s">
        <v>665</v>
      </c>
      <c r="B18" s="293" t="s">
        <v>740</v>
      </c>
      <c r="C18" s="293"/>
      <c r="D18" s="293"/>
      <c r="E18" s="293"/>
      <c r="F18" s="293"/>
      <c r="G18" s="293"/>
      <c r="H18" s="293"/>
      <c r="I18" s="293"/>
      <c r="J18" s="293"/>
    </row>
    <row r="19" spans="1:10">
      <c r="B19" s="293" t="s">
        <v>741</v>
      </c>
      <c r="C19" s="293"/>
      <c r="D19" s="293"/>
      <c r="E19" s="293"/>
      <c r="F19" s="293"/>
      <c r="G19" s="293"/>
      <c r="H19" s="293"/>
      <c r="I19" s="293"/>
      <c r="J19" s="293"/>
    </row>
    <row r="21" spans="1:10">
      <c r="B21" s="294" t="s">
        <v>459</v>
      </c>
      <c r="C21" s="294" t="s">
        <v>671</v>
      </c>
      <c r="D21" s="294" t="s">
        <v>463</v>
      </c>
      <c r="E21" s="294" t="s">
        <v>672</v>
      </c>
      <c r="F21" s="294" t="s">
        <v>657</v>
      </c>
      <c r="G21" s="294" t="s">
        <v>462</v>
      </c>
      <c r="H21" s="294" t="s">
        <v>464</v>
      </c>
      <c r="I21" s="294" t="s">
        <v>673</v>
      </c>
      <c r="J21" s="294" t="s">
        <v>674</v>
      </c>
    </row>
    <row r="22" spans="1:10">
      <c r="H22" s="294"/>
      <c r="I22" s="294" t="s">
        <v>675</v>
      </c>
      <c r="J22" s="294" t="s">
        <v>675</v>
      </c>
    </row>
    <row r="23" spans="1:10">
      <c r="A23" s="295"/>
      <c r="H23" s="294"/>
      <c r="I23" s="294" t="s">
        <v>742</v>
      </c>
      <c r="J23" s="294" t="s">
        <v>676</v>
      </c>
    </row>
    <row r="24" spans="1:10">
      <c r="A24" s="300" t="s">
        <v>677</v>
      </c>
      <c r="B24" s="297" t="s">
        <v>678</v>
      </c>
      <c r="C24" s="297" t="s">
        <v>679</v>
      </c>
      <c r="D24" s="297" t="s">
        <v>680</v>
      </c>
      <c r="E24" s="297" t="s">
        <v>475</v>
      </c>
      <c r="F24" s="297" t="s">
        <v>130</v>
      </c>
      <c r="G24" s="297" t="s">
        <v>681</v>
      </c>
      <c r="H24" s="297" t="s">
        <v>682</v>
      </c>
      <c r="I24" s="297" t="s">
        <v>682</v>
      </c>
      <c r="J24" s="297" t="s">
        <v>682</v>
      </c>
    </row>
    <row r="25" spans="1:10">
      <c r="A25" s="290">
        <v>1988</v>
      </c>
      <c r="B25" s="298">
        <v>85</v>
      </c>
      <c r="C25" s="298">
        <v>568</v>
      </c>
      <c r="D25" s="298">
        <v>6.48</v>
      </c>
      <c r="E25" s="298">
        <v>27.9</v>
      </c>
      <c r="F25" s="298">
        <v>40.700000000000003</v>
      </c>
      <c r="G25" s="298">
        <v>72</v>
      </c>
      <c r="H25" s="298">
        <v>614</v>
      </c>
      <c r="I25" s="301" t="s">
        <v>743</v>
      </c>
      <c r="J25" s="298">
        <v>7.7</v>
      </c>
    </row>
    <row r="26" spans="1:10">
      <c r="A26" s="290">
        <v>1995</v>
      </c>
      <c r="B26" s="298"/>
      <c r="C26" s="298"/>
      <c r="D26" s="298">
        <v>5.4</v>
      </c>
      <c r="E26" s="298"/>
      <c r="F26" s="298"/>
      <c r="G26" s="298"/>
      <c r="H26" s="298"/>
      <c r="I26" s="298"/>
      <c r="J26" s="298"/>
    </row>
    <row r="27" spans="1:10">
      <c r="I27" s="302" t="s">
        <v>744</v>
      </c>
    </row>
    <row r="29" spans="1:10">
      <c r="A29" s="288" t="s">
        <v>691</v>
      </c>
      <c r="B29" s="299" t="s">
        <v>745</v>
      </c>
    </row>
    <row r="30" spans="1:10">
      <c r="A30" s="291" t="s">
        <v>664</v>
      </c>
      <c r="B30" s="291"/>
      <c r="C30" s="292"/>
      <c r="D30" s="292"/>
      <c r="E30" s="292"/>
      <c r="F30" s="292"/>
      <c r="G30" s="292"/>
      <c r="H30" s="292"/>
      <c r="I30" s="292"/>
      <c r="J30" s="292"/>
    </row>
    <row r="31" spans="1:10">
      <c r="A31" s="290" t="s">
        <v>665</v>
      </c>
      <c r="B31" s="293" t="s">
        <v>746</v>
      </c>
      <c r="C31" s="293"/>
      <c r="D31" s="293"/>
      <c r="E31" s="293"/>
      <c r="F31" s="293"/>
      <c r="G31" s="293"/>
      <c r="H31" s="293"/>
      <c r="I31" s="293"/>
      <c r="J31" s="293"/>
    </row>
    <row r="32" spans="1:10">
      <c r="B32" s="293"/>
      <c r="C32" s="293"/>
      <c r="D32" s="293"/>
      <c r="E32" s="293"/>
      <c r="F32" s="293"/>
      <c r="G32" s="293"/>
      <c r="H32" s="293"/>
      <c r="I32" s="293"/>
      <c r="J32" s="293"/>
    </row>
    <row r="33" spans="1:10">
      <c r="B33" s="294" t="s">
        <v>459</v>
      </c>
      <c r="C33" s="294" t="s">
        <v>671</v>
      </c>
      <c r="D33" s="294" t="s">
        <v>463</v>
      </c>
      <c r="E33" s="294" t="s">
        <v>672</v>
      </c>
      <c r="F33" s="294" t="s">
        <v>657</v>
      </c>
      <c r="G33" s="294" t="s">
        <v>462</v>
      </c>
      <c r="H33" s="294" t="s">
        <v>464</v>
      </c>
      <c r="I33" s="294" t="s">
        <v>673</v>
      </c>
      <c r="J33" s="294" t="s">
        <v>674</v>
      </c>
    </row>
    <row r="34" spans="1:10">
      <c r="D34" s="294" t="s">
        <v>747</v>
      </c>
      <c r="H34" s="294"/>
      <c r="I34" s="294" t="s">
        <v>675</v>
      </c>
      <c r="J34" s="294" t="s">
        <v>675</v>
      </c>
    </row>
    <row r="35" spans="1:10">
      <c r="A35" s="295"/>
      <c r="H35" s="294"/>
      <c r="I35" s="294" t="s">
        <v>676</v>
      </c>
      <c r="J35" s="294" t="s">
        <v>676</v>
      </c>
    </row>
    <row r="36" spans="1:10">
      <c r="A36" s="296" t="s">
        <v>677</v>
      </c>
      <c r="B36" s="297" t="s">
        <v>678</v>
      </c>
      <c r="C36" s="297" t="s">
        <v>748</v>
      </c>
      <c r="D36" s="297" t="s">
        <v>680</v>
      </c>
      <c r="E36" s="297" t="s">
        <v>475</v>
      </c>
      <c r="F36" s="297" t="s">
        <v>130</v>
      </c>
      <c r="G36" s="297" t="s">
        <v>681</v>
      </c>
      <c r="H36" s="297" t="s">
        <v>682</v>
      </c>
      <c r="I36" s="297" t="s">
        <v>682</v>
      </c>
      <c r="J36" s="297" t="s">
        <v>682</v>
      </c>
    </row>
    <row r="37" spans="1:10">
      <c r="A37" s="290">
        <v>1993</v>
      </c>
      <c r="B37" s="298">
        <v>35</v>
      </c>
      <c r="C37" s="298"/>
      <c r="D37" s="298"/>
      <c r="E37" s="298"/>
      <c r="F37" s="298"/>
      <c r="G37" s="298"/>
      <c r="H37" s="298">
        <v>332.55</v>
      </c>
      <c r="I37" s="298">
        <v>9.5</v>
      </c>
      <c r="J37" s="298"/>
    </row>
    <row r="38" spans="1:10">
      <c r="A38" s="290">
        <v>1994</v>
      </c>
      <c r="B38" s="298">
        <v>36</v>
      </c>
      <c r="C38" s="298"/>
      <c r="D38" s="298"/>
      <c r="E38" s="298"/>
      <c r="F38" s="298"/>
      <c r="G38" s="298"/>
      <c r="H38" s="298">
        <v>337.2</v>
      </c>
      <c r="I38" s="298">
        <v>9.4</v>
      </c>
      <c r="J38" s="298">
        <v>4.66</v>
      </c>
    </row>
    <row r="39" spans="1:10">
      <c r="A39" s="290">
        <v>1995</v>
      </c>
      <c r="B39" s="298">
        <v>37</v>
      </c>
      <c r="C39" s="298"/>
      <c r="D39" s="298"/>
      <c r="E39" s="298"/>
      <c r="F39" s="298"/>
      <c r="G39" s="298"/>
      <c r="H39" s="298">
        <f>+H40-J40</f>
        <v>341.9</v>
      </c>
      <c r="I39" s="298">
        <v>9.1999999999999993</v>
      </c>
      <c r="J39" s="298">
        <v>4.6900000000000004</v>
      </c>
    </row>
    <row r="40" spans="1:10">
      <c r="A40" s="290">
        <v>1996</v>
      </c>
      <c r="B40" s="298">
        <v>38</v>
      </c>
      <c r="C40" s="298">
        <v>1197</v>
      </c>
      <c r="D40" s="298">
        <v>5.5</v>
      </c>
      <c r="E40" s="298">
        <v>20.5</v>
      </c>
      <c r="F40" s="298">
        <v>19.5</v>
      </c>
      <c r="G40" s="298">
        <v>38.4</v>
      </c>
      <c r="H40" s="298">
        <v>345.4</v>
      </c>
      <c r="I40" s="298">
        <v>9.1</v>
      </c>
      <c r="J40" s="298">
        <v>3.5</v>
      </c>
    </row>
    <row r="41" spans="1:10">
      <c r="A41" s="290">
        <v>1997</v>
      </c>
      <c r="B41" s="298">
        <v>39</v>
      </c>
      <c r="C41" s="298">
        <v>1137</v>
      </c>
      <c r="D41" s="298"/>
      <c r="E41" s="298"/>
      <c r="F41" s="298"/>
      <c r="G41" s="298"/>
      <c r="H41" s="298"/>
      <c r="I41" s="298"/>
      <c r="J41" s="298"/>
    </row>
    <row r="43" spans="1:10">
      <c r="A43" s="278" t="s">
        <v>691</v>
      </c>
      <c r="B43" s="280" t="s">
        <v>692</v>
      </c>
    </row>
    <row r="44" spans="1:10">
      <c r="A44" s="266" t="s">
        <v>664</v>
      </c>
      <c r="B44" s="266"/>
      <c r="C44" s="260"/>
      <c r="D44" s="260"/>
      <c r="E44" s="260"/>
      <c r="F44" s="260"/>
      <c r="G44" s="260"/>
      <c r="H44" s="260"/>
      <c r="I44" s="260"/>
      <c r="J44" s="260"/>
    </row>
    <row r="45" spans="1:10">
      <c r="A45" s="261" t="s">
        <v>665</v>
      </c>
      <c r="B45" s="267" t="s">
        <v>666</v>
      </c>
      <c r="C45" s="267"/>
      <c r="D45" s="267"/>
      <c r="E45" s="267"/>
      <c r="F45" s="267"/>
      <c r="G45" s="267"/>
      <c r="H45" s="267"/>
      <c r="I45" s="267"/>
      <c r="J45" s="267"/>
    </row>
    <row r="46" spans="1:10">
      <c r="A46" s="261"/>
      <c r="B46" s="267" t="s">
        <v>667</v>
      </c>
      <c r="C46" s="267"/>
      <c r="D46" s="267"/>
      <c r="E46" s="267"/>
      <c r="F46" s="267"/>
      <c r="G46" s="267"/>
      <c r="H46" s="267"/>
      <c r="I46" s="267"/>
      <c r="J46" s="267"/>
    </row>
    <row r="47" spans="1:10" ht="14.25">
      <c r="A47" s="261"/>
      <c r="B47" s="268" t="s">
        <v>668</v>
      </c>
      <c r="C47" s="267"/>
      <c r="D47" s="267"/>
      <c r="E47" s="261"/>
      <c r="F47" s="261"/>
      <c r="G47" s="261"/>
      <c r="H47" s="261"/>
      <c r="I47" s="261"/>
      <c r="J47" s="261"/>
    </row>
    <row r="48" spans="1:10" ht="14.25">
      <c r="A48" s="261"/>
      <c r="B48" s="269" t="s">
        <v>669</v>
      </c>
      <c r="C48" s="261"/>
      <c r="D48" s="261"/>
      <c r="E48" s="261"/>
      <c r="F48" s="261"/>
      <c r="G48" s="261"/>
      <c r="H48" s="261"/>
      <c r="I48" s="261"/>
      <c r="J48" s="261"/>
    </row>
    <row r="49" spans="1:10" ht="14.25">
      <c r="A49" s="261"/>
      <c r="B49" s="269" t="s">
        <v>670</v>
      </c>
      <c r="C49" s="261"/>
      <c r="D49" s="269"/>
      <c r="E49" s="261"/>
      <c r="F49" s="261"/>
      <c r="G49" s="261"/>
      <c r="H49" s="261"/>
      <c r="I49" s="261"/>
      <c r="J49" s="261"/>
    </row>
    <row r="50" spans="1:10" ht="14.25">
      <c r="A50" s="261"/>
      <c r="B50" s="269"/>
      <c r="C50" s="261"/>
      <c r="D50" s="269"/>
      <c r="E50" s="261"/>
      <c r="F50" s="261"/>
      <c r="G50" s="261"/>
      <c r="H50" s="261"/>
      <c r="I50" s="261"/>
      <c r="J50" s="261"/>
    </row>
    <row r="51" spans="1:10">
      <c r="A51" s="261"/>
      <c r="B51" s="270" t="s">
        <v>459</v>
      </c>
      <c r="C51" s="270" t="s">
        <v>671</v>
      </c>
      <c r="D51" s="270" t="s">
        <v>463</v>
      </c>
      <c r="E51" s="270" t="s">
        <v>672</v>
      </c>
      <c r="F51" s="270" t="s">
        <v>657</v>
      </c>
      <c r="G51" s="270" t="s">
        <v>462</v>
      </c>
      <c r="H51" s="270" t="s">
        <v>464</v>
      </c>
      <c r="I51" s="270" t="s">
        <v>673</v>
      </c>
      <c r="J51" s="270" t="s">
        <v>674</v>
      </c>
    </row>
    <row r="52" spans="1:10">
      <c r="A52" s="261"/>
      <c r="B52" s="261"/>
      <c r="C52" s="261"/>
      <c r="D52" s="261"/>
      <c r="E52" s="261"/>
      <c r="F52" s="261"/>
      <c r="G52" s="261"/>
      <c r="H52" s="270"/>
      <c r="I52" s="270" t="s">
        <v>675</v>
      </c>
      <c r="J52" s="270" t="s">
        <v>675</v>
      </c>
    </row>
    <row r="53" spans="1:10">
      <c r="A53" s="271"/>
      <c r="B53" s="261"/>
      <c r="C53" s="261"/>
      <c r="D53" s="261"/>
      <c r="E53" s="261"/>
      <c r="F53" s="261"/>
      <c r="G53" s="261"/>
      <c r="H53" s="270"/>
      <c r="I53" s="270" t="s">
        <v>676</v>
      </c>
      <c r="J53" s="270" t="s">
        <v>676</v>
      </c>
    </row>
    <row r="54" spans="1:10">
      <c r="A54" s="272" t="s">
        <v>677</v>
      </c>
      <c r="B54" s="273" t="s">
        <v>678</v>
      </c>
      <c r="C54" s="273" t="s">
        <v>679</v>
      </c>
      <c r="D54" s="273" t="s">
        <v>680</v>
      </c>
      <c r="E54" s="273" t="s">
        <v>475</v>
      </c>
      <c r="F54" s="273" t="s">
        <v>130</v>
      </c>
      <c r="G54" s="273" t="s">
        <v>681</v>
      </c>
      <c r="H54" s="273" t="s">
        <v>682</v>
      </c>
      <c r="I54" s="273" t="s">
        <v>682</v>
      </c>
      <c r="J54" s="273" t="s">
        <v>682</v>
      </c>
    </row>
    <row r="55" spans="1:10">
      <c r="A55" s="261">
        <v>1994</v>
      </c>
      <c r="B55" s="265">
        <v>57</v>
      </c>
      <c r="C55" s="265">
        <v>616</v>
      </c>
      <c r="D55" s="265"/>
      <c r="E55" s="265"/>
      <c r="F55" s="265"/>
      <c r="G55" s="265"/>
      <c r="H55" s="265"/>
      <c r="I55" s="265"/>
      <c r="J55" s="265"/>
    </row>
    <row r="56" spans="1:10">
      <c r="A56" s="261">
        <v>1995</v>
      </c>
      <c r="B56" s="265">
        <v>58</v>
      </c>
      <c r="C56" s="265">
        <v>616</v>
      </c>
      <c r="D56" s="265">
        <v>5.84</v>
      </c>
      <c r="E56" s="265"/>
      <c r="F56" s="265"/>
      <c r="G56" s="265"/>
      <c r="H56" s="265"/>
      <c r="I56" s="265"/>
      <c r="J56" s="265"/>
    </row>
    <row r="57" spans="1:10" ht="14.25">
      <c r="A57" s="261">
        <v>1996</v>
      </c>
      <c r="B57" s="265">
        <v>59</v>
      </c>
      <c r="C57" s="274" t="s">
        <v>683</v>
      </c>
      <c r="D57" s="265">
        <v>4.7</v>
      </c>
      <c r="E57" s="265">
        <v>20.7</v>
      </c>
      <c r="F57" s="265">
        <v>28.5</v>
      </c>
      <c r="G57" s="265">
        <v>37.6</v>
      </c>
      <c r="H57" s="265">
        <v>384</v>
      </c>
      <c r="I57" s="275" t="s">
        <v>684</v>
      </c>
      <c r="J57" s="275" t="s">
        <v>685</v>
      </c>
    </row>
    <row r="58" spans="1:10" ht="14.25">
      <c r="A58" s="261">
        <v>1997</v>
      </c>
      <c r="B58" s="265">
        <v>60</v>
      </c>
      <c r="C58" s="274" t="s">
        <v>686</v>
      </c>
      <c r="D58" s="265">
        <v>4.82</v>
      </c>
      <c r="E58" s="265"/>
      <c r="F58" s="265"/>
      <c r="G58" s="265"/>
      <c r="H58" s="265"/>
      <c r="I58" s="265"/>
      <c r="J58" s="265"/>
    </row>
    <row r="59" spans="1:10" ht="14.25">
      <c r="A59" s="261">
        <v>1998</v>
      </c>
      <c r="B59" s="265">
        <v>61</v>
      </c>
      <c r="C59" s="274" t="s">
        <v>687</v>
      </c>
      <c r="D59" s="265"/>
      <c r="E59" s="265"/>
      <c r="F59" s="265"/>
      <c r="G59" s="265"/>
      <c r="H59" s="265"/>
      <c r="I59" s="265"/>
      <c r="J59" s="265"/>
    </row>
    <row r="60" spans="1:10">
      <c r="A60" s="261"/>
      <c r="B60" s="261"/>
      <c r="C60" s="261"/>
      <c r="D60" s="261"/>
      <c r="E60" s="261"/>
      <c r="F60" s="261"/>
      <c r="G60" s="261"/>
      <c r="H60" s="261"/>
      <c r="I60" s="261"/>
      <c r="J60" s="261"/>
    </row>
    <row r="62" spans="1:10">
      <c r="A62" s="303" t="s">
        <v>691</v>
      </c>
      <c r="B62" s="304" t="s">
        <v>749</v>
      </c>
    </row>
    <row r="63" spans="1:10">
      <c r="A63" s="291" t="s">
        <v>664</v>
      </c>
      <c r="B63" s="291"/>
      <c r="C63" s="292"/>
      <c r="D63" s="292"/>
      <c r="E63" s="292"/>
      <c r="F63" s="292"/>
      <c r="G63" s="292"/>
      <c r="H63" s="292"/>
      <c r="I63" s="292"/>
      <c r="J63" s="292"/>
    </row>
    <row r="64" spans="1:10">
      <c r="A64" s="290" t="s">
        <v>665</v>
      </c>
      <c r="B64" s="293" t="s">
        <v>750</v>
      </c>
      <c r="C64" s="293"/>
      <c r="D64" s="293"/>
      <c r="E64" s="293"/>
      <c r="F64" s="293"/>
      <c r="G64" s="293"/>
      <c r="H64" s="293"/>
      <c r="I64" s="293"/>
      <c r="J64" s="293"/>
    </row>
    <row r="65" spans="1:10">
      <c r="B65" s="293"/>
      <c r="C65" s="293"/>
      <c r="D65" s="293"/>
      <c r="E65" s="293"/>
      <c r="F65" s="293"/>
      <c r="G65" s="293"/>
      <c r="H65" s="293"/>
      <c r="I65" s="293"/>
      <c r="J65" s="293"/>
    </row>
    <row r="67" spans="1:10">
      <c r="B67" s="294" t="s">
        <v>459</v>
      </c>
      <c r="C67" s="294" t="s">
        <v>671</v>
      </c>
      <c r="D67" s="294" t="s">
        <v>463</v>
      </c>
      <c r="E67" s="294" t="s">
        <v>672</v>
      </c>
      <c r="F67" s="294" t="s">
        <v>657</v>
      </c>
      <c r="G67" s="294" t="s">
        <v>462</v>
      </c>
      <c r="H67" s="294" t="s">
        <v>464</v>
      </c>
      <c r="I67" s="294" t="s">
        <v>673</v>
      </c>
      <c r="J67" s="294" t="s">
        <v>674</v>
      </c>
    </row>
    <row r="68" spans="1:10">
      <c r="H68" s="294"/>
      <c r="I68" s="294" t="s">
        <v>675</v>
      </c>
      <c r="J68" s="294" t="s">
        <v>675</v>
      </c>
    </row>
    <row r="69" spans="1:10">
      <c r="A69" s="295"/>
      <c r="H69" s="294"/>
      <c r="I69" s="294" t="s">
        <v>676</v>
      </c>
      <c r="J69" s="294" t="s">
        <v>676</v>
      </c>
    </row>
    <row r="70" spans="1:10">
      <c r="A70" s="300" t="s">
        <v>677</v>
      </c>
      <c r="B70" s="297" t="s">
        <v>678</v>
      </c>
      <c r="C70" s="297" t="s">
        <v>679</v>
      </c>
      <c r="D70" s="297" t="s">
        <v>751</v>
      </c>
      <c r="E70" s="297" t="s">
        <v>475</v>
      </c>
      <c r="F70" s="297" t="s">
        <v>130</v>
      </c>
      <c r="G70" s="297" t="s">
        <v>681</v>
      </c>
      <c r="H70" s="297" t="s">
        <v>682</v>
      </c>
      <c r="I70" s="297" t="s">
        <v>682</v>
      </c>
      <c r="J70" s="297" t="s">
        <v>682</v>
      </c>
    </row>
    <row r="71" spans="1:10">
      <c r="A71" s="290">
        <v>1987</v>
      </c>
      <c r="B71" s="298">
        <v>25</v>
      </c>
      <c r="C71" s="298">
        <v>2285</v>
      </c>
      <c r="D71" s="298"/>
      <c r="E71" s="298">
        <v>12.5</v>
      </c>
      <c r="F71" s="298">
        <v>11.3</v>
      </c>
      <c r="G71" s="298">
        <v>24.4</v>
      </c>
      <c r="H71" s="298">
        <v>147</v>
      </c>
      <c r="I71" s="298"/>
      <c r="J71" s="298"/>
    </row>
    <row r="72" spans="1:10">
      <c r="A72" s="290">
        <v>1993</v>
      </c>
      <c r="B72" s="298">
        <v>31</v>
      </c>
      <c r="C72" s="298"/>
      <c r="D72" s="298"/>
      <c r="E72" s="298"/>
      <c r="F72" s="298"/>
      <c r="G72" s="298"/>
      <c r="H72" s="298"/>
      <c r="I72" s="298"/>
      <c r="J72" s="298"/>
    </row>
    <row r="73" spans="1:10">
      <c r="A73" s="290">
        <v>1994</v>
      </c>
      <c r="B73" s="298">
        <v>32</v>
      </c>
      <c r="C73" s="298"/>
      <c r="D73" s="298"/>
      <c r="E73" s="298"/>
      <c r="F73" s="298"/>
      <c r="G73" s="298"/>
      <c r="H73" s="298"/>
      <c r="I73" s="298"/>
      <c r="J73" s="298"/>
    </row>
    <row r="74" spans="1:10">
      <c r="A74" s="290">
        <v>1995</v>
      </c>
      <c r="B74" s="298">
        <v>33</v>
      </c>
      <c r="C74" s="301" t="s">
        <v>752</v>
      </c>
      <c r="D74" s="298">
        <v>7</v>
      </c>
      <c r="E74" s="298">
        <v>15</v>
      </c>
      <c r="F74" s="298">
        <v>14.5</v>
      </c>
      <c r="G74" s="298">
        <v>34</v>
      </c>
      <c r="H74" s="298"/>
      <c r="I74" s="298"/>
      <c r="J74" s="298">
        <v>15</v>
      </c>
    </row>
    <row r="75" spans="1:10">
      <c r="A75" s="290">
        <v>1996</v>
      </c>
      <c r="B75" s="298">
        <v>34</v>
      </c>
      <c r="C75" s="298"/>
      <c r="D75" s="298"/>
      <c r="E75" s="298"/>
      <c r="F75" s="298"/>
      <c r="G75" s="298"/>
      <c r="H75" s="298"/>
      <c r="I75" s="298"/>
      <c r="J75" s="298"/>
    </row>
    <row r="77" spans="1:10">
      <c r="A77" s="290" t="s">
        <v>753</v>
      </c>
    </row>
    <row r="79" spans="1:10">
      <c r="A79" s="305" t="s">
        <v>691</v>
      </c>
      <c r="B79" s="306" t="s">
        <v>754</v>
      </c>
    </row>
    <row r="80" spans="1:10">
      <c r="A80" s="307" t="s">
        <v>664</v>
      </c>
      <c r="B80" s="308"/>
      <c r="C80" s="309"/>
      <c r="D80" s="309"/>
      <c r="E80" s="309"/>
      <c r="F80" s="309"/>
      <c r="G80" s="309"/>
      <c r="H80" s="309"/>
      <c r="I80" s="309"/>
      <c r="J80" s="309"/>
    </row>
    <row r="81" spans="1:10">
      <c r="A81" s="310" t="s">
        <v>665</v>
      </c>
      <c r="B81" s="311" t="s">
        <v>755</v>
      </c>
      <c r="C81" s="312"/>
      <c r="D81" s="312"/>
      <c r="E81" s="312"/>
      <c r="F81" s="312"/>
      <c r="G81" s="312"/>
      <c r="H81" s="312"/>
      <c r="I81" s="312"/>
      <c r="J81" s="312"/>
    </row>
    <row r="82" spans="1:10">
      <c r="A82" s="310"/>
      <c r="B82" s="312" t="s">
        <v>756</v>
      </c>
      <c r="C82" s="312"/>
      <c r="D82" s="312"/>
      <c r="E82" s="312"/>
      <c r="F82" s="312"/>
      <c r="G82" s="312"/>
      <c r="H82" s="312"/>
      <c r="I82" s="312"/>
      <c r="J82" s="312"/>
    </row>
    <row r="83" spans="1:10">
      <c r="A83" s="310"/>
      <c r="B83" s="310"/>
      <c r="C83" s="310"/>
      <c r="D83" s="310"/>
      <c r="E83" s="310"/>
      <c r="F83" s="310"/>
      <c r="G83" s="310"/>
      <c r="H83" s="310"/>
      <c r="I83" s="310"/>
      <c r="J83" s="310"/>
    </row>
    <row r="84" spans="1:10">
      <c r="A84" s="313"/>
      <c r="B84" s="314" t="s">
        <v>459</v>
      </c>
      <c r="C84" s="314" t="s">
        <v>671</v>
      </c>
      <c r="D84" s="314" t="s">
        <v>463</v>
      </c>
      <c r="E84" s="314" t="s">
        <v>672</v>
      </c>
      <c r="F84" s="314" t="s">
        <v>657</v>
      </c>
      <c r="G84" s="314" t="s">
        <v>462</v>
      </c>
      <c r="H84" s="314" t="s">
        <v>464</v>
      </c>
      <c r="I84" s="314" t="s">
        <v>673</v>
      </c>
      <c r="J84" s="314" t="s">
        <v>674</v>
      </c>
    </row>
    <row r="85" spans="1:10">
      <c r="A85" s="313"/>
      <c r="B85" s="313"/>
      <c r="C85" s="313"/>
      <c r="D85" s="313"/>
      <c r="E85" s="313"/>
      <c r="F85" s="313"/>
      <c r="G85" s="313"/>
      <c r="H85" s="314"/>
      <c r="I85" s="314" t="s">
        <v>675</v>
      </c>
      <c r="J85" s="314" t="s">
        <v>675</v>
      </c>
    </row>
    <row r="86" spans="1:10">
      <c r="A86" s="315"/>
      <c r="B86" s="313"/>
      <c r="C86" s="313"/>
      <c r="D86" s="313"/>
      <c r="E86" s="313"/>
      <c r="F86" s="313"/>
      <c r="G86" s="313"/>
      <c r="H86" s="314"/>
      <c r="I86" s="314" t="s">
        <v>676</v>
      </c>
      <c r="J86" s="314" t="s">
        <v>676</v>
      </c>
    </row>
    <row r="87" spans="1:10">
      <c r="A87" s="316" t="s">
        <v>677</v>
      </c>
      <c r="B87" s="317" t="s">
        <v>678</v>
      </c>
      <c r="C87" s="317" t="s">
        <v>679</v>
      </c>
      <c r="D87" s="317" t="s">
        <v>680</v>
      </c>
      <c r="E87" s="317" t="s">
        <v>475</v>
      </c>
      <c r="F87" s="317" t="s">
        <v>130</v>
      </c>
      <c r="G87" s="317" t="s">
        <v>681</v>
      </c>
      <c r="H87" s="317" t="s">
        <v>682</v>
      </c>
      <c r="I87" s="317" t="s">
        <v>682</v>
      </c>
      <c r="J87" s="317" t="s">
        <v>682</v>
      </c>
    </row>
    <row r="88" spans="1:10">
      <c r="A88" s="310">
        <v>1998</v>
      </c>
      <c r="B88" s="318">
        <v>90</v>
      </c>
      <c r="C88" s="318">
        <v>568</v>
      </c>
      <c r="D88" s="318">
        <v>7.82</v>
      </c>
      <c r="E88" s="318">
        <v>31.9</v>
      </c>
      <c r="F88" s="318">
        <v>33.4</v>
      </c>
      <c r="G88" s="318">
        <v>49.8</v>
      </c>
      <c r="H88" s="318">
        <v>713</v>
      </c>
      <c r="I88" s="319" t="s">
        <v>757</v>
      </c>
      <c r="J88" s="319" t="s">
        <v>758</v>
      </c>
    </row>
    <row r="90" spans="1:10">
      <c r="A90" s="288" t="s">
        <v>691</v>
      </c>
      <c r="B90" s="299" t="s">
        <v>759</v>
      </c>
    </row>
    <row r="91" spans="1:10">
      <c r="A91" s="291" t="s">
        <v>664</v>
      </c>
      <c r="B91" s="291"/>
      <c r="C91" s="291"/>
      <c r="D91" s="291"/>
      <c r="E91" s="292"/>
      <c r="F91" s="292"/>
      <c r="G91" s="292"/>
      <c r="H91" s="292"/>
      <c r="I91" s="292"/>
      <c r="J91" s="292"/>
    </row>
    <row r="92" spans="1:10">
      <c r="A92" s="290" t="s">
        <v>665</v>
      </c>
      <c r="B92" s="293" t="s">
        <v>760</v>
      </c>
      <c r="C92" s="293"/>
      <c r="D92" s="293"/>
      <c r="E92" s="293"/>
      <c r="F92" s="293"/>
      <c r="G92" s="293"/>
      <c r="H92" s="293"/>
      <c r="I92" s="293"/>
      <c r="J92" s="293"/>
    </row>
    <row r="94" spans="1:10">
      <c r="B94" s="294" t="s">
        <v>459</v>
      </c>
      <c r="C94" s="294" t="s">
        <v>671</v>
      </c>
      <c r="D94" s="294" t="s">
        <v>463</v>
      </c>
      <c r="E94" s="294" t="s">
        <v>672</v>
      </c>
      <c r="F94" s="294" t="s">
        <v>657</v>
      </c>
      <c r="G94" s="294" t="s">
        <v>462</v>
      </c>
      <c r="H94" s="294" t="s">
        <v>464</v>
      </c>
      <c r="I94" s="294" t="s">
        <v>673</v>
      </c>
      <c r="J94" s="294" t="s">
        <v>674</v>
      </c>
    </row>
    <row r="95" spans="1:10">
      <c r="H95" s="294"/>
      <c r="I95" s="294" t="s">
        <v>675</v>
      </c>
      <c r="J95" s="294" t="s">
        <v>675</v>
      </c>
    </row>
    <row r="96" spans="1:10">
      <c r="A96" s="295"/>
      <c r="H96" s="294"/>
      <c r="I96" s="294" t="s">
        <v>676</v>
      </c>
      <c r="J96" s="294" t="s">
        <v>676</v>
      </c>
    </row>
    <row r="97" spans="1:10">
      <c r="A97" s="296" t="s">
        <v>677</v>
      </c>
      <c r="B97" s="297" t="s">
        <v>678</v>
      </c>
      <c r="C97" s="297" t="s">
        <v>679</v>
      </c>
      <c r="D97" s="297" t="s">
        <v>680</v>
      </c>
      <c r="E97" s="297" t="s">
        <v>475</v>
      </c>
      <c r="F97" s="297" t="s">
        <v>130</v>
      </c>
      <c r="G97" s="297" t="s">
        <v>681</v>
      </c>
      <c r="H97" s="297" t="s">
        <v>682</v>
      </c>
      <c r="I97" s="297" t="s">
        <v>682</v>
      </c>
      <c r="J97" s="297" t="s">
        <v>682</v>
      </c>
    </row>
    <row r="98" spans="1:10">
      <c r="A98" s="290">
        <v>1995</v>
      </c>
      <c r="B98" s="320" t="s">
        <v>761</v>
      </c>
      <c r="C98" s="320">
        <v>363</v>
      </c>
      <c r="D98" s="321">
        <v>6.2</v>
      </c>
      <c r="E98" s="320" t="s">
        <v>762</v>
      </c>
      <c r="F98" s="320">
        <v>36.5</v>
      </c>
      <c r="G98" s="320">
        <v>39.4</v>
      </c>
      <c r="H98" s="320">
        <v>526</v>
      </c>
      <c r="I98" s="320">
        <v>3.7</v>
      </c>
      <c r="J98" s="320">
        <v>9</v>
      </c>
    </row>
    <row r="100" spans="1:10">
      <c r="A100" s="322" t="s">
        <v>523</v>
      </c>
    </row>
    <row r="101" spans="1:10">
      <c r="A101" s="276" t="s">
        <v>763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AP388"/>
  <sheetViews>
    <sheetView tabSelected="1" topLeftCell="N1" zoomScale="75" workbookViewId="0">
      <pane ySplit="2" topLeftCell="A3" activePane="bottomLeft" state="frozen"/>
      <selection pane="bottomLeft" activeCell="AM46" sqref="AM46"/>
    </sheetView>
  </sheetViews>
  <sheetFormatPr baseColWidth="10" defaultRowHeight="12.75"/>
  <cols>
    <col min="1" max="1" width="13.7109375" style="134" customWidth="1"/>
    <col min="2" max="2" width="11.42578125" style="134" customWidth="1"/>
    <col min="3" max="3" width="8" style="134" customWidth="1"/>
    <col min="4" max="4" width="8.5703125" style="134" customWidth="1"/>
    <col min="5" max="5" width="8.85546875" style="134" customWidth="1"/>
    <col min="6" max="6" width="6.5703125" style="134" customWidth="1"/>
    <col min="7" max="7" width="8.140625" style="134" customWidth="1"/>
    <col min="8" max="8" width="7.28515625" style="134" customWidth="1"/>
    <col min="9" max="9" width="6" style="134" customWidth="1"/>
    <col min="10" max="10" width="10.28515625" style="134" customWidth="1"/>
    <col min="11" max="11" width="7.5703125" style="134" customWidth="1"/>
    <col min="12" max="12" width="11.5703125" style="134" customWidth="1"/>
    <col min="13" max="13" width="25.28515625" style="134" customWidth="1"/>
    <col min="14" max="14" width="11.42578125" style="134" customWidth="1"/>
    <col min="15" max="15" width="9" style="134" customWidth="1"/>
    <col min="16" max="17" width="7.42578125" style="134" customWidth="1"/>
    <col min="18" max="16384" width="11.42578125" style="134"/>
  </cols>
  <sheetData>
    <row r="1" spans="1:14" ht="15.75">
      <c r="A1" s="255" t="s">
        <v>650</v>
      </c>
      <c r="B1" s="133"/>
    </row>
    <row r="2" spans="1:14" ht="25.5">
      <c r="A2" s="134" t="s">
        <v>363</v>
      </c>
      <c r="B2" s="171" t="s">
        <v>651</v>
      </c>
      <c r="C2" s="134" t="s">
        <v>370</v>
      </c>
      <c r="D2" s="134" t="s">
        <v>365</v>
      </c>
      <c r="E2" s="134" t="s">
        <v>366</v>
      </c>
      <c r="F2" s="134" t="s">
        <v>367</v>
      </c>
      <c r="G2" s="134" t="s">
        <v>368</v>
      </c>
      <c r="H2" s="134" t="s">
        <v>371</v>
      </c>
      <c r="I2" s="134" t="s">
        <v>372</v>
      </c>
      <c r="J2" s="134" t="s">
        <v>373</v>
      </c>
      <c r="K2" s="134" t="s">
        <v>374</v>
      </c>
      <c r="L2" s="219" t="s">
        <v>535</v>
      </c>
      <c r="M2" s="171" t="s">
        <v>421</v>
      </c>
      <c r="N2" s="171" t="s">
        <v>532</v>
      </c>
    </row>
    <row r="3" spans="1:14">
      <c r="A3" s="138">
        <v>179053</v>
      </c>
      <c r="B3" s="138" t="s">
        <v>534</v>
      </c>
      <c r="C3" s="138">
        <v>19</v>
      </c>
      <c r="D3" s="139">
        <v>6.23</v>
      </c>
      <c r="E3" s="135">
        <v>9.1999999999999993</v>
      </c>
      <c r="F3" s="136">
        <v>2.92</v>
      </c>
      <c r="G3" s="138">
        <v>67.7</v>
      </c>
      <c r="H3" s="138">
        <v>290</v>
      </c>
      <c r="I3" s="138">
        <v>5</v>
      </c>
      <c r="J3" s="138">
        <v>740</v>
      </c>
      <c r="K3" s="138" t="s">
        <v>375</v>
      </c>
      <c r="L3" s="138"/>
      <c r="M3" s="171" t="s">
        <v>422</v>
      </c>
      <c r="N3" s="136">
        <f>F3/2</f>
        <v>1.46</v>
      </c>
    </row>
    <row r="4" spans="1:14">
      <c r="A4" s="134">
        <v>333918</v>
      </c>
      <c r="B4" s="138" t="s">
        <v>534</v>
      </c>
      <c r="C4" s="134">
        <v>20</v>
      </c>
      <c r="D4" s="135">
        <v>10.3</v>
      </c>
      <c r="E4" s="135">
        <v>18</v>
      </c>
      <c r="F4" s="136">
        <v>4.3499999999999996</v>
      </c>
      <c r="G4" s="135">
        <v>57.2</v>
      </c>
      <c r="H4" s="134">
        <v>250</v>
      </c>
      <c r="I4" s="134">
        <v>45</v>
      </c>
      <c r="J4" s="134">
        <v>660</v>
      </c>
      <c r="K4" s="134" t="s">
        <v>377</v>
      </c>
      <c r="M4" s="171" t="s">
        <v>422</v>
      </c>
      <c r="N4" s="136">
        <f t="shared" ref="N4:N67" si="0">F4/2</f>
        <v>2.1749999999999998</v>
      </c>
    </row>
    <row r="5" spans="1:14">
      <c r="A5" s="134">
        <v>333916</v>
      </c>
      <c r="B5" s="138" t="s">
        <v>534</v>
      </c>
      <c r="C5" s="134">
        <v>23</v>
      </c>
      <c r="D5" s="135">
        <v>11.1</v>
      </c>
      <c r="E5" s="135">
        <v>21.8</v>
      </c>
      <c r="F5" s="136">
        <v>5.29</v>
      </c>
      <c r="G5" s="135">
        <v>50.9</v>
      </c>
      <c r="H5" s="134">
        <v>250</v>
      </c>
      <c r="I5" s="134">
        <v>45</v>
      </c>
      <c r="J5" s="134">
        <v>660</v>
      </c>
      <c r="K5" s="134" t="s">
        <v>377</v>
      </c>
      <c r="M5" s="171" t="s">
        <v>422</v>
      </c>
      <c r="N5" s="136">
        <f t="shared" si="0"/>
        <v>2.645</v>
      </c>
    </row>
    <row r="6" spans="1:14">
      <c r="A6" s="138">
        <v>179052</v>
      </c>
      <c r="B6" s="138" t="s">
        <v>534</v>
      </c>
      <c r="C6" s="138">
        <v>23</v>
      </c>
      <c r="D6" s="139">
        <v>4.46</v>
      </c>
      <c r="E6" s="135">
        <v>6.7</v>
      </c>
      <c r="F6" s="136">
        <v>2.5</v>
      </c>
      <c r="G6" s="138">
        <v>66.599999999999994</v>
      </c>
      <c r="H6" s="138">
        <v>270</v>
      </c>
      <c r="I6" s="138">
        <v>9</v>
      </c>
      <c r="J6" s="138">
        <v>730</v>
      </c>
      <c r="K6" s="138" t="s">
        <v>375</v>
      </c>
      <c r="L6" s="138"/>
      <c r="M6" s="171" t="s">
        <v>422</v>
      </c>
      <c r="N6" s="136">
        <f t="shared" si="0"/>
        <v>1.25</v>
      </c>
    </row>
    <row r="7" spans="1:14">
      <c r="A7" s="138">
        <v>427013</v>
      </c>
      <c r="B7" s="138" t="s">
        <v>534</v>
      </c>
      <c r="C7" s="138">
        <v>23</v>
      </c>
      <c r="D7" s="139">
        <v>5.4</v>
      </c>
      <c r="E7" s="139">
        <v>8.9</v>
      </c>
      <c r="F7" s="141">
        <v>2.5</v>
      </c>
      <c r="G7" s="139">
        <v>60.7</v>
      </c>
      <c r="H7" s="138">
        <v>235</v>
      </c>
      <c r="I7" s="138">
        <v>10</v>
      </c>
      <c r="J7" s="138">
        <v>760</v>
      </c>
      <c r="K7" s="138" t="s">
        <v>375</v>
      </c>
      <c r="L7" s="138"/>
      <c r="M7" s="171" t="s">
        <v>422</v>
      </c>
      <c r="N7" s="136">
        <f t="shared" si="0"/>
        <v>1.25</v>
      </c>
    </row>
    <row r="8" spans="1:14">
      <c r="A8" s="134">
        <v>333917</v>
      </c>
      <c r="B8" s="138" t="s">
        <v>534</v>
      </c>
      <c r="C8" s="134">
        <v>24</v>
      </c>
      <c r="D8" s="135">
        <v>10.1</v>
      </c>
      <c r="E8" s="135">
        <v>19.8</v>
      </c>
      <c r="F8" s="136">
        <v>4.95</v>
      </c>
      <c r="G8" s="135">
        <v>51</v>
      </c>
      <c r="H8" s="134">
        <v>250</v>
      </c>
      <c r="I8" s="134">
        <v>45</v>
      </c>
      <c r="J8" s="134">
        <v>660</v>
      </c>
      <c r="K8" s="134" t="s">
        <v>377</v>
      </c>
      <c r="M8" s="171" t="s">
        <v>422</v>
      </c>
      <c r="N8" s="136">
        <f t="shared" si="0"/>
        <v>2.4750000000000001</v>
      </c>
    </row>
    <row r="9" spans="1:14">
      <c r="A9" s="138">
        <v>179051</v>
      </c>
      <c r="B9" s="138" t="s">
        <v>534</v>
      </c>
      <c r="C9" s="138">
        <v>24</v>
      </c>
      <c r="D9" s="139">
        <v>8.25</v>
      </c>
      <c r="E9" s="135">
        <v>10.4</v>
      </c>
      <c r="F9" s="136">
        <v>3.05</v>
      </c>
      <c r="G9" s="138">
        <v>79.3</v>
      </c>
      <c r="H9" s="138">
        <v>270</v>
      </c>
      <c r="I9" s="138">
        <v>9</v>
      </c>
      <c r="J9" s="138">
        <v>730</v>
      </c>
      <c r="K9" s="138" t="s">
        <v>375</v>
      </c>
      <c r="L9" s="138"/>
      <c r="M9" s="171" t="s">
        <v>422</v>
      </c>
      <c r="N9" s="136">
        <f t="shared" si="0"/>
        <v>1.5249999999999999</v>
      </c>
    </row>
    <row r="10" spans="1:14">
      <c r="A10" s="138">
        <v>427015</v>
      </c>
      <c r="B10" s="138" t="s">
        <v>534</v>
      </c>
      <c r="C10" s="138">
        <v>24</v>
      </c>
      <c r="D10" s="139">
        <v>5.7</v>
      </c>
      <c r="E10" s="139">
        <v>9.6999999999999993</v>
      </c>
      <c r="F10" s="141">
        <v>3.1</v>
      </c>
      <c r="G10" s="139">
        <v>58.8</v>
      </c>
      <c r="H10" s="138">
        <v>235</v>
      </c>
      <c r="I10" s="138">
        <v>10</v>
      </c>
      <c r="J10" s="138">
        <v>760</v>
      </c>
      <c r="K10" s="138" t="s">
        <v>375</v>
      </c>
      <c r="L10" s="138"/>
      <c r="M10" s="171" t="s">
        <v>422</v>
      </c>
      <c r="N10" s="136">
        <f t="shared" si="0"/>
        <v>1.55</v>
      </c>
    </row>
    <row r="11" spans="1:14">
      <c r="A11" s="138">
        <v>427014</v>
      </c>
      <c r="B11" s="138" t="s">
        <v>534</v>
      </c>
      <c r="C11" s="138">
        <v>26</v>
      </c>
      <c r="D11" s="139">
        <v>6.5</v>
      </c>
      <c r="E11" s="139">
        <v>11.2</v>
      </c>
      <c r="F11" s="141">
        <v>2.9</v>
      </c>
      <c r="G11" s="139">
        <v>58</v>
      </c>
      <c r="H11" s="138">
        <v>235</v>
      </c>
      <c r="I11" s="138">
        <v>10</v>
      </c>
      <c r="J11" s="138">
        <v>760</v>
      </c>
      <c r="K11" s="138" t="s">
        <v>375</v>
      </c>
      <c r="L11" s="138"/>
      <c r="M11" s="171" t="s">
        <v>422</v>
      </c>
      <c r="N11" s="136">
        <f t="shared" si="0"/>
        <v>1.45</v>
      </c>
    </row>
    <row r="12" spans="1:14">
      <c r="A12" s="142">
        <v>414003</v>
      </c>
      <c r="B12" s="138" t="s">
        <v>534</v>
      </c>
      <c r="C12" s="142">
        <v>36</v>
      </c>
      <c r="D12" s="143">
        <v>11.4</v>
      </c>
      <c r="E12" s="143">
        <v>26.7</v>
      </c>
      <c r="F12" s="144">
        <v>6.46</v>
      </c>
      <c r="G12" s="143">
        <v>42.7</v>
      </c>
      <c r="H12" s="142">
        <v>270</v>
      </c>
      <c r="I12" s="142">
        <v>2</v>
      </c>
      <c r="J12" s="142">
        <v>965</v>
      </c>
      <c r="K12" s="142" t="s">
        <v>375</v>
      </c>
      <c r="L12" s="142"/>
      <c r="M12" s="171" t="s">
        <v>422</v>
      </c>
      <c r="N12" s="136">
        <f t="shared" si="0"/>
        <v>3.23</v>
      </c>
    </row>
    <row r="13" spans="1:14">
      <c r="A13" s="142">
        <v>414005</v>
      </c>
      <c r="B13" s="138" t="s">
        <v>534</v>
      </c>
      <c r="C13" s="142">
        <v>37</v>
      </c>
      <c r="D13" s="143">
        <v>14.1</v>
      </c>
      <c r="E13" s="143">
        <v>36.700000000000003</v>
      </c>
      <c r="F13" s="144">
        <v>7.85</v>
      </c>
      <c r="G13" s="143">
        <v>38.4</v>
      </c>
      <c r="H13" s="142">
        <v>270</v>
      </c>
      <c r="I13" s="142">
        <v>2</v>
      </c>
      <c r="J13" s="142">
        <v>980</v>
      </c>
      <c r="K13" s="142" t="s">
        <v>375</v>
      </c>
      <c r="L13" s="142"/>
      <c r="M13" s="171" t="s">
        <v>422</v>
      </c>
      <c r="N13" s="136">
        <f t="shared" si="0"/>
        <v>3.9249999999999998</v>
      </c>
    </row>
    <row r="14" spans="1:14">
      <c r="A14" s="142">
        <v>414017</v>
      </c>
      <c r="B14" s="138" t="s">
        <v>534</v>
      </c>
      <c r="C14" s="142">
        <v>37</v>
      </c>
      <c r="D14" s="143">
        <v>12.3</v>
      </c>
      <c r="E14" s="143">
        <v>31.2</v>
      </c>
      <c r="F14" s="144">
        <v>6.62</v>
      </c>
      <c r="G14" s="143">
        <v>39.4</v>
      </c>
      <c r="H14" s="142">
        <v>270</v>
      </c>
      <c r="I14" s="142">
        <v>2</v>
      </c>
      <c r="J14" s="142">
        <v>980</v>
      </c>
      <c r="K14" s="142" t="s">
        <v>375</v>
      </c>
      <c r="L14" s="142"/>
      <c r="M14" s="171" t="s">
        <v>422</v>
      </c>
      <c r="N14" s="136">
        <f t="shared" si="0"/>
        <v>3.31</v>
      </c>
    </row>
    <row r="15" spans="1:14">
      <c r="A15" s="138">
        <v>179007</v>
      </c>
      <c r="B15" s="138" t="s">
        <v>534</v>
      </c>
      <c r="C15" s="138">
        <v>38</v>
      </c>
      <c r="D15" s="139">
        <v>14.1</v>
      </c>
      <c r="E15" s="135">
        <v>30.4</v>
      </c>
      <c r="F15" s="136">
        <v>6.45</v>
      </c>
      <c r="G15" s="138">
        <v>46.4</v>
      </c>
      <c r="H15" s="138">
        <v>180</v>
      </c>
      <c r="I15" s="138">
        <v>10</v>
      </c>
      <c r="J15" s="138">
        <v>685</v>
      </c>
      <c r="K15" s="138" t="s">
        <v>377</v>
      </c>
      <c r="L15" s="138"/>
      <c r="M15" s="171" t="s">
        <v>422</v>
      </c>
      <c r="N15" s="136">
        <f t="shared" si="0"/>
        <v>3.2250000000000001</v>
      </c>
    </row>
    <row r="16" spans="1:14">
      <c r="A16" s="142">
        <v>414016</v>
      </c>
      <c r="B16" s="138" t="s">
        <v>534</v>
      </c>
      <c r="C16" s="142">
        <v>38</v>
      </c>
      <c r="D16" s="143">
        <v>13.4</v>
      </c>
      <c r="E16" s="143">
        <v>33.6</v>
      </c>
      <c r="F16" s="144">
        <v>7.94</v>
      </c>
      <c r="G16" s="143">
        <v>39.9</v>
      </c>
      <c r="H16" s="142">
        <v>270</v>
      </c>
      <c r="I16" s="142">
        <v>2</v>
      </c>
      <c r="J16" s="142">
        <v>965</v>
      </c>
      <c r="K16" s="142" t="s">
        <v>375</v>
      </c>
      <c r="L16" s="142"/>
      <c r="M16" s="171" t="s">
        <v>422</v>
      </c>
      <c r="N16" s="136">
        <f t="shared" si="0"/>
        <v>3.97</v>
      </c>
    </row>
    <row r="17" spans="1:14">
      <c r="A17" s="138">
        <v>342029</v>
      </c>
      <c r="B17" s="138" t="s">
        <v>534</v>
      </c>
      <c r="C17" s="138">
        <v>40</v>
      </c>
      <c r="D17" s="139">
        <v>10.8</v>
      </c>
      <c r="E17" s="139">
        <v>37.5</v>
      </c>
      <c r="F17" s="141">
        <v>6.12</v>
      </c>
      <c r="G17" s="139">
        <v>28.8</v>
      </c>
      <c r="H17" s="138">
        <v>150</v>
      </c>
      <c r="I17" s="138">
        <v>10</v>
      </c>
      <c r="J17" s="138">
        <v>1220</v>
      </c>
      <c r="K17" s="138" t="s">
        <v>377</v>
      </c>
      <c r="L17" s="138"/>
      <c r="M17" s="171" t="s">
        <v>422</v>
      </c>
      <c r="N17" s="136">
        <f t="shared" si="0"/>
        <v>3.06</v>
      </c>
    </row>
    <row r="18" spans="1:14">
      <c r="A18" s="142">
        <v>414002</v>
      </c>
      <c r="B18" s="138" t="s">
        <v>534</v>
      </c>
      <c r="C18" s="142">
        <v>40</v>
      </c>
      <c r="D18" s="143">
        <v>13.7</v>
      </c>
      <c r="E18" s="143">
        <v>37.4</v>
      </c>
      <c r="F18" s="144">
        <v>7.73</v>
      </c>
      <c r="G18" s="143">
        <v>36.6</v>
      </c>
      <c r="H18" s="142">
        <v>270</v>
      </c>
      <c r="I18" s="142">
        <v>2</v>
      </c>
      <c r="J18" s="142">
        <v>965</v>
      </c>
      <c r="K18" s="142" t="s">
        <v>375</v>
      </c>
      <c r="L18" s="142"/>
      <c r="M18" s="171" t="s">
        <v>422</v>
      </c>
      <c r="N18" s="136">
        <f t="shared" si="0"/>
        <v>3.8650000000000002</v>
      </c>
    </row>
    <row r="19" spans="1:14">
      <c r="A19" s="138">
        <v>179046</v>
      </c>
      <c r="B19" s="138" t="s">
        <v>534</v>
      </c>
      <c r="C19" s="138">
        <v>41</v>
      </c>
      <c r="D19" s="139">
        <v>15.4</v>
      </c>
      <c r="E19" s="135">
        <v>52.3</v>
      </c>
      <c r="F19" s="136">
        <v>8.85</v>
      </c>
      <c r="G19" s="138">
        <v>29.4</v>
      </c>
      <c r="H19" s="138">
        <v>210</v>
      </c>
      <c r="I19" s="138">
        <v>12</v>
      </c>
      <c r="J19" s="138">
        <v>705</v>
      </c>
      <c r="K19" s="138" t="s">
        <v>381</v>
      </c>
      <c r="L19" s="138"/>
      <c r="M19" s="171" t="s">
        <v>422</v>
      </c>
      <c r="N19" s="136">
        <f t="shared" si="0"/>
        <v>4.4249999999999998</v>
      </c>
    </row>
    <row r="20" spans="1:14">
      <c r="A20" s="138">
        <v>342016</v>
      </c>
      <c r="B20" s="138" t="s">
        <v>534</v>
      </c>
      <c r="C20" s="138">
        <v>41</v>
      </c>
      <c r="D20" s="139">
        <v>14.4</v>
      </c>
      <c r="E20" s="139">
        <v>38.4</v>
      </c>
      <c r="F20" s="141">
        <v>6.79</v>
      </c>
      <c r="G20" s="139">
        <v>37.5</v>
      </c>
      <c r="H20" s="138">
        <v>310</v>
      </c>
      <c r="I20" s="138">
        <v>21</v>
      </c>
      <c r="J20" s="138">
        <v>925</v>
      </c>
      <c r="K20" s="138" t="s">
        <v>375</v>
      </c>
      <c r="L20" s="138"/>
      <c r="M20" s="171" t="s">
        <v>422</v>
      </c>
      <c r="N20" s="136">
        <f t="shared" si="0"/>
        <v>3.395</v>
      </c>
    </row>
    <row r="21" spans="1:14">
      <c r="A21" s="138">
        <v>427018</v>
      </c>
      <c r="B21" s="138" t="s">
        <v>534</v>
      </c>
      <c r="C21" s="138">
        <v>41</v>
      </c>
      <c r="D21" s="139">
        <v>13.4</v>
      </c>
      <c r="E21" s="139">
        <v>42.6</v>
      </c>
      <c r="F21" s="141">
        <v>7.5</v>
      </c>
      <c r="G21" s="139">
        <v>31.5</v>
      </c>
      <c r="H21" s="138">
        <v>320</v>
      </c>
      <c r="I21" s="138">
        <v>10</v>
      </c>
      <c r="J21" s="138">
        <v>760</v>
      </c>
      <c r="K21" s="138" t="s">
        <v>377</v>
      </c>
      <c r="L21" s="138"/>
      <c r="M21" s="171" t="s">
        <v>422</v>
      </c>
      <c r="N21" s="136">
        <f t="shared" si="0"/>
        <v>3.75</v>
      </c>
    </row>
    <row r="22" spans="1:14">
      <c r="A22" s="138">
        <v>179005</v>
      </c>
      <c r="B22" s="138" t="s">
        <v>534</v>
      </c>
      <c r="C22" s="138">
        <v>42</v>
      </c>
      <c r="D22" s="139">
        <v>17.05</v>
      </c>
      <c r="E22" s="135">
        <v>38.6</v>
      </c>
      <c r="F22" s="136">
        <v>8</v>
      </c>
      <c r="G22" s="138">
        <v>44.2</v>
      </c>
      <c r="H22" s="138">
        <v>150</v>
      </c>
      <c r="I22" s="138">
        <v>10</v>
      </c>
      <c r="J22" s="138">
        <v>715</v>
      </c>
      <c r="K22" s="138" t="s">
        <v>381</v>
      </c>
      <c r="L22" s="138"/>
      <c r="M22" s="171" t="s">
        <v>422</v>
      </c>
      <c r="N22" s="136">
        <f t="shared" si="0"/>
        <v>4</v>
      </c>
    </row>
    <row r="23" spans="1:14">
      <c r="A23" s="138">
        <v>179050</v>
      </c>
      <c r="B23" s="138" t="s">
        <v>534</v>
      </c>
      <c r="C23" s="138">
        <v>43</v>
      </c>
      <c r="D23" s="139">
        <v>16.3</v>
      </c>
      <c r="E23" s="135">
        <v>47.2</v>
      </c>
      <c r="F23" s="136">
        <v>8.11</v>
      </c>
      <c r="G23" s="138">
        <v>34.5</v>
      </c>
      <c r="H23" s="138">
        <v>210</v>
      </c>
      <c r="I23" s="138">
        <v>12</v>
      </c>
      <c r="J23" s="138">
        <v>715</v>
      </c>
      <c r="K23" s="138" t="s">
        <v>381</v>
      </c>
      <c r="L23" s="138"/>
      <c r="M23" s="171" t="s">
        <v>422</v>
      </c>
      <c r="N23" s="136">
        <f t="shared" si="0"/>
        <v>4.0549999999999997</v>
      </c>
    </row>
    <row r="24" spans="1:14">
      <c r="A24" s="138">
        <v>342006</v>
      </c>
      <c r="B24" s="138" t="s">
        <v>534</v>
      </c>
      <c r="C24" s="138">
        <v>44</v>
      </c>
      <c r="D24" s="139">
        <v>18.8</v>
      </c>
      <c r="E24" s="139">
        <v>65.900000000000006</v>
      </c>
      <c r="F24" s="141">
        <v>10.15</v>
      </c>
      <c r="G24" s="139">
        <v>28.5</v>
      </c>
      <c r="H24" s="138">
        <v>145</v>
      </c>
      <c r="I24" s="138">
        <v>21</v>
      </c>
      <c r="J24" s="138">
        <v>770</v>
      </c>
      <c r="K24" s="138" t="s">
        <v>375</v>
      </c>
      <c r="L24" s="138"/>
      <c r="M24" s="171" t="s">
        <v>422</v>
      </c>
      <c r="N24" s="136">
        <f t="shared" si="0"/>
        <v>5.0750000000000002</v>
      </c>
    </row>
    <row r="25" spans="1:14">
      <c r="A25" s="138">
        <v>427004</v>
      </c>
      <c r="B25" s="138" t="s">
        <v>534</v>
      </c>
      <c r="C25" s="138">
        <v>44</v>
      </c>
      <c r="D25" s="139">
        <v>14.1</v>
      </c>
      <c r="E25" s="139">
        <v>29.2</v>
      </c>
      <c r="F25" s="141">
        <v>5.68</v>
      </c>
      <c r="G25" s="139">
        <v>48.3</v>
      </c>
      <c r="H25" s="138">
        <v>280</v>
      </c>
      <c r="I25" s="138">
        <v>12</v>
      </c>
      <c r="J25" s="138">
        <v>770</v>
      </c>
      <c r="K25" s="138" t="s">
        <v>381</v>
      </c>
      <c r="L25" s="138"/>
      <c r="M25" s="171" t="s">
        <v>422</v>
      </c>
      <c r="N25" s="136">
        <f t="shared" si="0"/>
        <v>2.84</v>
      </c>
    </row>
    <row r="26" spans="1:14">
      <c r="A26" s="138">
        <v>179047</v>
      </c>
      <c r="B26" s="138" t="s">
        <v>534</v>
      </c>
      <c r="C26" s="138">
        <v>45</v>
      </c>
      <c r="D26" s="139">
        <v>17.2</v>
      </c>
      <c r="E26" s="135">
        <v>41.1</v>
      </c>
      <c r="F26" s="136">
        <v>9.09</v>
      </c>
      <c r="G26" s="138">
        <v>41.8</v>
      </c>
      <c r="H26" s="138">
        <v>210</v>
      </c>
      <c r="I26" s="138">
        <v>12</v>
      </c>
      <c r="J26" s="138">
        <v>710</v>
      </c>
      <c r="K26" s="138" t="s">
        <v>377</v>
      </c>
      <c r="L26" s="138"/>
      <c r="M26" s="171" t="s">
        <v>422</v>
      </c>
      <c r="N26" s="136">
        <f t="shared" si="0"/>
        <v>4.5449999999999999</v>
      </c>
    </row>
    <row r="27" spans="1:14">
      <c r="A27" s="138">
        <v>342005</v>
      </c>
      <c r="B27" s="138" t="s">
        <v>534</v>
      </c>
      <c r="C27" s="138">
        <v>45</v>
      </c>
      <c r="D27" s="139">
        <v>19.3</v>
      </c>
      <c r="E27" s="139">
        <v>62.6</v>
      </c>
      <c r="F27" s="141">
        <v>9.8000000000000007</v>
      </c>
      <c r="G27" s="139">
        <v>30.8</v>
      </c>
      <c r="H27" s="138">
        <v>85</v>
      </c>
      <c r="I27" s="138">
        <v>25</v>
      </c>
      <c r="J27" s="138">
        <v>760</v>
      </c>
      <c r="K27" s="138" t="s">
        <v>375</v>
      </c>
      <c r="L27" s="138"/>
      <c r="M27" s="171" t="s">
        <v>422</v>
      </c>
      <c r="N27" s="136">
        <f t="shared" si="0"/>
        <v>4.9000000000000004</v>
      </c>
    </row>
    <row r="28" spans="1:14">
      <c r="A28" s="142">
        <v>414001</v>
      </c>
      <c r="B28" s="138" t="s">
        <v>534</v>
      </c>
      <c r="C28" s="142">
        <v>45</v>
      </c>
      <c r="D28" s="143">
        <v>16.899999999999999</v>
      </c>
      <c r="E28" s="143">
        <v>47.2</v>
      </c>
      <c r="F28" s="144">
        <v>8.1199999999999992</v>
      </c>
      <c r="G28" s="143">
        <v>35.799999999999997</v>
      </c>
      <c r="H28" s="142">
        <v>270</v>
      </c>
      <c r="I28" s="142">
        <v>2</v>
      </c>
      <c r="J28" s="142">
        <v>960</v>
      </c>
      <c r="K28" s="142" t="s">
        <v>375</v>
      </c>
      <c r="L28" s="142"/>
      <c r="M28" s="171" t="s">
        <v>422</v>
      </c>
      <c r="N28" s="136">
        <f t="shared" si="0"/>
        <v>4.0599999999999996</v>
      </c>
    </row>
    <row r="29" spans="1:14">
      <c r="A29" s="142">
        <v>414009</v>
      </c>
      <c r="B29" s="138" t="s">
        <v>534</v>
      </c>
      <c r="C29" s="142">
        <v>45</v>
      </c>
      <c r="D29" s="143">
        <v>15.5</v>
      </c>
      <c r="E29" s="143">
        <v>44.2</v>
      </c>
      <c r="F29" s="144">
        <v>9</v>
      </c>
      <c r="G29" s="143">
        <v>35.1</v>
      </c>
      <c r="H29" s="142">
        <v>320</v>
      </c>
      <c r="I29" s="142">
        <v>4</v>
      </c>
      <c r="J29" s="142">
        <v>985</v>
      </c>
      <c r="K29" s="142" t="s">
        <v>375</v>
      </c>
      <c r="L29" s="142"/>
      <c r="M29" s="171" t="s">
        <v>422</v>
      </c>
      <c r="N29" s="136">
        <f t="shared" si="0"/>
        <v>4.5</v>
      </c>
    </row>
    <row r="30" spans="1:14">
      <c r="A30" s="142">
        <v>414015</v>
      </c>
      <c r="B30" s="138" t="s">
        <v>534</v>
      </c>
      <c r="C30" s="142">
        <v>45</v>
      </c>
      <c r="D30" s="143">
        <v>12.2</v>
      </c>
      <c r="E30" s="143">
        <v>36.1</v>
      </c>
      <c r="F30" s="144">
        <v>6.62</v>
      </c>
      <c r="G30" s="143">
        <v>33.799999999999997</v>
      </c>
      <c r="H30" s="142">
        <v>320</v>
      </c>
      <c r="I30" s="142">
        <v>4</v>
      </c>
      <c r="J30" s="142">
        <v>990</v>
      </c>
      <c r="K30" s="142" t="s">
        <v>375</v>
      </c>
      <c r="L30" s="142"/>
      <c r="M30" s="171" t="s">
        <v>422</v>
      </c>
      <c r="N30" s="136">
        <f t="shared" si="0"/>
        <v>3.31</v>
      </c>
    </row>
    <row r="31" spans="1:14">
      <c r="A31" s="138">
        <v>179042</v>
      </c>
      <c r="B31" s="138" t="s">
        <v>534</v>
      </c>
      <c r="C31" s="138">
        <v>46</v>
      </c>
      <c r="D31" s="139">
        <v>17.399999999999999</v>
      </c>
      <c r="E31" s="135">
        <v>55.2</v>
      </c>
      <c r="F31" s="136">
        <v>7.98</v>
      </c>
      <c r="G31" s="138">
        <v>31.5</v>
      </c>
      <c r="H31" s="138">
        <v>180</v>
      </c>
      <c r="I31" s="138">
        <v>10</v>
      </c>
      <c r="J31" s="138">
        <v>680</v>
      </c>
      <c r="K31" s="138" t="s">
        <v>375</v>
      </c>
      <c r="L31" s="138"/>
      <c r="M31" s="171" t="s">
        <v>422</v>
      </c>
      <c r="N31" s="136">
        <f t="shared" si="0"/>
        <v>3.99</v>
      </c>
    </row>
    <row r="32" spans="1:14">
      <c r="A32" s="138">
        <v>342007</v>
      </c>
      <c r="B32" s="138" t="s">
        <v>534</v>
      </c>
      <c r="C32" s="138">
        <v>46</v>
      </c>
      <c r="D32" s="139">
        <v>15</v>
      </c>
      <c r="E32" s="139">
        <v>56.8</v>
      </c>
      <c r="F32" s="141">
        <v>10.95</v>
      </c>
      <c r="G32" s="139">
        <v>26.4</v>
      </c>
      <c r="H32" s="138">
        <v>105</v>
      </c>
      <c r="I32" s="138">
        <v>24</v>
      </c>
      <c r="J32" s="138">
        <v>790</v>
      </c>
      <c r="K32" s="138" t="s">
        <v>375</v>
      </c>
      <c r="L32" s="138"/>
      <c r="M32" s="171" t="s">
        <v>422</v>
      </c>
      <c r="N32" s="136">
        <f t="shared" si="0"/>
        <v>5.4749999999999996</v>
      </c>
    </row>
    <row r="33" spans="1:42">
      <c r="A33" s="138">
        <v>179021</v>
      </c>
      <c r="B33" s="138" t="s">
        <v>534</v>
      </c>
      <c r="C33" s="138">
        <v>47</v>
      </c>
      <c r="D33" s="139">
        <v>18.3</v>
      </c>
      <c r="E33" s="135">
        <v>45.7</v>
      </c>
      <c r="F33" s="136">
        <v>7.99</v>
      </c>
      <c r="G33" s="138">
        <v>40</v>
      </c>
      <c r="H33" s="138">
        <v>210</v>
      </c>
      <c r="I33" s="138">
        <v>12</v>
      </c>
      <c r="J33" s="138">
        <v>720</v>
      </c>
      <c r="K33" s="138" t="s">
        <v>377</v>
      </c>
      <c r="L33" s="138"/>
      <c r="M33" s="171" t="s">
        <v>422</v>
      </c>
      <c r="N33" s="136">
        <f t="shared" si="0"/>
        <v>3.9950000000000001</v>
      </c>
    </row>
    <row r="34" spans="1:42">
      <c r="A34" s="138">
        <v>179048</v>
      </c>
      <c r="B34" s="138" t="s">
        <v>534</v>
      </c>
      <c r="C34" s="138">
        <v>47</v>
      </c>
      <c r="D34" s="139">
        <v>18</v>
      </c>
      <c r="E34" s="135">
        <v>40.6</v>
      </c>
      <c r="F34" s="136">
        <v>8.74</v>
      </c>
      <c r="G34" s="138">
        <v>44.3</v>
      </c>
      <c r="H34" s="138">
        <v>210</v>
      </c>
      <c r="I34" s="138">
        <v>12</v>
      </c>
      <c r="J34" s="138">
        <v>710</v>
      </c>
      <c r="K34" s="138" t="s">
        <v>377</v>
      </c>
      <c r="L34" s="138"/>
      <c r="M34" s="171" t="s">
        <v>422</v>
      </c>
      <c r="N34" s="136">
        <f t="shared" si="0"/>
        <v>4.37</v>
      </c>
    </row>
    <row r="35" spans="1:42">
      <c r="A35" s="142">
        <v>414018</v>
      </c>
      <c r="B35" s="138" t="s">
        <v>534</v>
      </c>
      <c r="C35" s="142">
        <v>47</v>
      </c>
      <c r="D35" s="143">
        <v>12.8</v>
      </c>
      <c r="E35" s="143">
        <v>35.4</v>
      </c>
      <c r="F35" s="144">
        <v>6.82</v>
      </c>
      <c r="G35" s="143">
        <v>36.200000000000003</v>
      </c>
      <c r="H35" s="142">
        <v>270</v>
      </c>
      <c r="I35" s="142">
        <v>2</v>
      </c>
      <c r="J35" s="142">
        <v>965</v>
      </c>
      <c r="K35" s="142" t="s">
        <v>375</v>
      </c>
      <c r="L35" s="142"/>
      <c r="M35" s="171" t="s">
        <v>422</v>
      </c>
      <c r="N35" s="136">
        <f t="shared" si="0"/>
        <v>3.41</v>
      </c>
    </row>
    <row r="36" spans="1:42">
      <c r="A36" s="138">
        <v>427005</v>
      </c>
      <c r="B36" s="138" t="s">
        <v>534</v>
      </c>
      <c r="C36" s="138">
        <v>47</v>
      </c>
      <c r="D36" s="139">
        <v>15.9</v>
      </c>
      <c r="E36" s="139">
        <v>31.7</v>
      </c>
      <c r="F36" s="141">
        <v>6.02</v>
      </c>
      <c r="G36" s="139">
        <v>50.2</v>
      </c>
      <c r="H36" s="138">
        <v>280</v>
      </c>
      <c r="I36" s="138">
        <v>12</v>
      </c>
      <c r="J36" s="138">
        <v>770</v>
      </c>
      <c r="K36" s="138" t="s">
        <v>381</v>
      </c>
      <c r="L36" s="138"/>
      <c r="M36" s="171" t="s">
        <v>422</v>
      </c>
      <c r="N36" s="136">
        <f t="shared" si="0"/>
        <v>3.01</v>
      </c>
    </row>
    <row r="37" spans="1:42">
      <c r="A37" s="138">
        <v>427011</v>
      </c>
      <c r="B37" s="138" t="s">
        <v>534</v>
      </c>
      <c r="C37" s="138">
        <v>47</v>
      </c>
      <c r="D37" s="139">
        <v>18</v>
      </c>
      <c r="E37" s="139">
        <v>40.1</v>
      </c>
      <c r="F37" s="141">
        <v>6.7</v>
      </c>
      <c r="G37" s="139">
        <v>44.9</v>
      </c>
      <c r="H37" s="138">
        <v>235</v>
      </c>
      <c r="I37" s="138">
        <v>10</v>
      </c>
      <c r="J37" s="138">
        <v>760</v>
      </c>
      <c r="K37" s="138" t="s">
        <v>375</v>
      </c>
      <c r="L37" s="138"/>
      <c r="M37" s="171" t="s">
        <v>422</v>
      </c>
      <c r="N37" s="136">
        <f t="shared" si="0"/>
        <v>3.35</v>
      </c>
    </row>
    <row r="38" spans="1:42">
      <c r="A38" s="138">
        <v>427021</v>
      </c>
      <c r="B38" s="138" t="s">
        <v>534</v>
      </c>
      <c r="C38" s="138">
        <v>47</v>
      </c>
      <c r="D38" s="139">
        <v>14</v>
      </c>
      <c r="E38" s="139">
        <v>52.2</v>
      </c>
      <c r="F38" s="141">
        <v>7.4</v>
      </c>
      <c r="G38" s="139">
        <v>26.8</v>
      </c>
      <c r="H38" s="138">
        <v>330</v>
      </c>
      <c r="I38" s="138">
        <v>4</v>
      </c>
      <c r="J38" s="138">
        <v>790</v>
      </c>
      <c r="K38" s="138" t="s">
        <v>375</v>
      </c>
      <c r="L38" s="138"/>
      <c r="M38" s="171" t="s">
        <v>422</v>
      </c>
      <c r="N38" s="136">
        <f t="shared" si="0"/>
        <v>3.7</v>
      </c>
    </row>
    <row r="39" spans="1:42">
      <c r="A39" s="138">
        <v>179019</v>
      </c>
      <c r="B39" s="138" t="s">
        <v>534</v>
      </c>
      <c r="C39" s="138">
        <v>48</v>
      </c>
      <c r="D39" s="139">
        <v>18.5</v>
      </c>
      <c r="E39" s="135">
        <v>54.3</v>
      </c>
      <c r="F39" s="136">
        <v>7.44</v>
      </c>
      <c r="G39" s="138">
        <v>34.1</v>
      </c>
      <c r="H39" s="138">
        <v>210</v>
      </c>
      <c r="I39" s="138">
        <v>12</v>
      </c>
      <c r="J39" s="138">
        <v>700</v>
      </c>
      <c r="K39" s="138" t="s">
        <v>381</v>
      </c>
      <c r="L39" s="138"/>
      <c r="M39" s="171" t="s">
        <v>422</v>
      </c>
      <c r="N39" s="136">
        <f t="shared" si="0"/>
        <v>3.72</v>
      </c>
    </row>
    <row r="40" spans="1:42">
      <c r="A40" s="138">
        <v>342017</v>
      </c>
      <c r="B40" s="138" t="s">
        <v>534</v>
      </c>
      <c r="C40" s="138">
        <v>48</v>
      </c>
      <c r="D40" s="139">
        <v>12.1</v>
      </c>
      <c r="E40" s="139">
        <v>37.1</v>
      </c>
      <c r="F40" s="141">
        <v>8.19</v>
      </c>
      <c r="G40" s="139">
        <v>32.6</v>
      </c>
      <c r="H40" s="138">
        <v>315</v>
      </c>
      <c r="I40" s="138">
        <v>23</v>
      </c>
      <c r="J40" s="138">
        <v>935</v>
      </c>
      <c r="K40" s="138" t="s">
        <v>375</v>
      </c>
      <c r="L40" s="138"/>
      <c r="M40" s="171" t="s">
        <v>422</v>
      </c>
      <c r="N40" s="136">
        <f t="shared" si="0"/>
        <v>4.0949999999999998</v>
      </c>
    </row>
    <row r="41" spans="1:42">
      <c r="A41" s="142">
        <v>414004</v>
      </c>
      <c r="B41" s="138" t="s">
        <v>534</v>
      </c>
      <c r="C41" s="142">
        <v>48</v>
      </c>
      <c r="D41" s="143">
        <v>16</v>
      </c>
      <c r="E41" s="143">
        <v>34.799999999999997</v>
      </c>
      <c r="F41" s="144">
        <v>7.45</v>
      </c>
      <c r="G41" s="143">
        <v>46</v>
      </c>
      <c r="H41" s="142">
        <v>270</v>
      </c>
      <c r="I41" s="142">
        <v>2</v>
      </c>
      <c r="J41" s="142">
        <v>980</v>
      </c>
      <c r="K41" s="142" t="s">
        <v>375</v>
      </c>
      <c r="L41" s="142"/>
      <c r="M41" s="171" t="s">
        <v>422</v>
      </c>
      <c r="N41" s="136">
        <f t="shared" si="0"/>
        <v>3.7250000000000001</v>
      </c>
    </row>
    <row r="42" spans="1:42">
      <c r="A42" s="142">
        <v>414008</v>
      </c>
      <c r="B42" s="138" t="s">
        <v>534</v>
      </c>
      <c r="C42" s="142">
        <v>48</v>
      </c>
      <c r="D42" s="143">
        <v>16.3</v>
      </c>
      <c r="E42" s="143">
        <v>46.6</v>
      </c>
      <c r="F42" s="144">
        <v>9.06</v>
      </c>
      <c r="G42" s="143">
        <v>35</v>
      </c>
      <c r="H42" s="142">
        <v>320</v>
      </c>
      <c r="I42" s="142">
        <v>4</v>
      </c>
      <c r="J42" s="142">
        <v>975</v>
      </c>
      <c r="K42" s="142" t="s">
        <v>375</v>
      </c>
      <c r="L42" s="142"/>
      <c r="M42" s="171" t="s">
        <v>422</v>
      </c>
      <c r="N42" s="136">
        <f t="shared" si="0"/>
        <v>4.53</v>
      </c>
    </row>
    <row r="43" spans="1:42">
      <c r="A43" s="138">
        <v>427016</v>
      </c>
      <c r="B43" s="138" t="s">
        <v>534</v>
      </c>
      <c r="C43" s="138">
        <v>48</v>
      </c>
      <c r="D43" s="139">
        <v>17.5</v>
      </c>
      <c r="E43" s="139">
        <v>41.4</v>
      </c>
      <c r="F43" s="141">
        <v>7.7</v>
      </c>
      <c r="G43" s="139">
        <v>42.3</v>
      </c>
      <c r="H43" s="138">
        <v>235</v>
      </c>
      <c r="I43" s="138">
        <v>10</v>
      </c>
      <c r="J43" s="138">
        <v>760</v>
      </c>
      <c r="K43" s="138" t="s">
        <v>375</v>
      </c>
      <c r="L43" s="138"/>
      <c r="M43" s="171" t="s">
        <v>422</v>
      </c>
      <c r="N43" s="136">
        <f t="shared" si="0"/>
        <v>3.85</v>
      </c>
    </row>
    <row r="44" spans="1:42">
      <c r="A44" s="138">
        <v>179014</v>
      </c>
      <c r="B44" s="138" t="s">
        <v>534</v>
      </c>
      <c r="C44" s="138">
        <v>49</v>
      </c>
      <c r="D44" s="139">
        <v>18</v>
      </c>
      <c r="E44" s="135">
        <v>45.1</v>
      </c>
      <c r="F44" s="136">
        <v>8.23</v>
      </c>
      <c r="G44" s="138">
        <v>39.9</v>
      </c>
      <c r="H44" s="138">
        <v>210</v>
      </c>
      <c r="I44" s="138">
        <v>12</v>
      </c>
      <c r="J44" s="138">
        <v>685</v>
      </c>
      <c r="K44" s="138" t="s">
        <v>381</v>
      </c>
      <c r="L44" s="138"/>
      <c r="M44" s="171" t="s">
        <v>422</v>
      </c>
      <c r="N44" s="136">
        <f t="shared" si="0"/>
        <v>4.1150000000000002</v>
      </c>
    </row>
    <row r="45" spans="1:42">
      <c r="A45" s="138">
        <v>179036</v>
      </c>
      <c r="B45" s="138" t="s">
        <v>534</v>
      </c>
      <c r="C45" s="138">
        <v>49</v>
      </c>
      <c r="D45" s="139">
        <v>20.7</v>
      </c>
      <c r="E45" s="135">
        <v>61.1</v>
      </c>
      <c r="F45" s="136">
        <v>9.9600000000000009</v>
      </c>
      <c r="G45" s="138">
        <v>33.9</v>
      </c>
      <c r="H45" s="138">
        <v>150</v>
      </c>
      <c r="I45" s="138">
        <v>10</v>
      </c>
      <c r="J45" s="138">
        <v>705</v>
      </c>
      <c r="K45" s="138" t="s">
        <v>377</v>
      </c>
      <c r="L45" s="138"/>
      <c r="M45" s="171" t="s">
        <v>422</v>
      </c>
      <c r="N45" s="136">
        <f t="shared" si="0"/>
        <v>4.9800000000000004</v>
      </c>
    </row>
    <row r="46" spans="1:42">
      <c r="A46" s="138">
        <v>342020</v>
      </c>
      <c r="B46" s="138" t="s">
        <v>534</v>
      </c>
      <c r="C46" s="138">
        <v>49</v>
      </c>
      <c r="D46" s="139">
        <v>14.6</v>
      </c>
      <c r="E46" s="139">
        <v>52.3</v>
      </c>
      <c r="F46" s="141">
        <v>10.31</v>
      </c>
      <c r="G46" s="139">
        <v>27.9</v>
      </c>
      <c r="H46" s="138">
        <v>350</v>
      </c>
      <c r="I46" s="138">
        <v>21</v>
      </c>
      <c r="J46" s="138">
        <v>850</v>
      </c>
      <c r="K46" s="138" t="s">
        <v>377</v>
      </c>
      <c r="L46" s="138"/>
      <c r="M46" s="171" t="s">
        <v>422</v>
      </c>
      <c r="N46" s="136">
        <f t="shared" si="0"/>
        <v>5.1550000000000002</v>
      </c>
      <c r="AM46" s="426" t="s">
        <v>811</v>
      </c>
    </row>
    <row r="47" spans="1:42">
      <c r="A47" s="142">
        <v>414014</v>
      </c>
      <c r="B47" s="138" t="s">
        <v>534</v>
      </c>
      <c r="C47" s="142">
        <v>49</v>
      </c>
      <c r="D47" s="143">
        <v>17.899999999999999</v>
      </c>
      <c r="E47" s="143">
        <v>42.8</v>
      </c>
      <c r="F47" s="144">
        <v>7.91</v>
      </c>
      <c r="G47" s="143">
        <v>41.8</v>
      </c>
      <c r="H47" s="142">
        <v>320</v>
      </c>
      <c r="I47" s="142">
        <v>4</v>
      </c>
      <c r="J47" s="142">
        <v>970</v>
      </c>
      <c r="K47" s="142" t="s">
        <v>375</v>
      </c>
      <c r="L47" s="142"/>
      <c r="M47" s="171" t="s">
        <v>422</v>
      </c>
      <c r="N47" s="136">
        <f t="shared" si="0"/>
        <v>3.9550000000000001</v>
      </c>
    </row>
    <row r="48" spans="1:42">
      <c r="A48" s="138">
        <v>427027</v>
      </c>
      <c r="B48" s="138" t="s">
        <v>534</v>
      </c>
      <c r="C48" s="138">
        <v>49</v>
      </c>
      <c r="D48" s="139">
        <v>17.5</v>
      </c>
      <c r="E48" s="139">
        <v>44.8</v>
      </c>
      <c r="F48" s="141">
        <v>9.5</v>
      </c>
      <c r="G48" s="139">
        <v>39.1</v>
      </c>
      <c r="H48" s="138">
        <v>110</v>
      </c>
      <c r="I48" s="138">
        <v>8</v>
      </c>
      <c r="J48" s="138">
        <v>740</v>
      </c>
      <c r="K48" s="138" t="s">
        <v>375</v>
      </c>
      <c r="L48" s="138"/>
      <c r="M48" s="171" t="s">
        <v>422</v>
      </c>
      <c r="N48" s="136">
        <f t="shared" si="0"/>
        <v>4.75</v>
      </c>
      <c r="AM48" s="330">
        <v>6.3829999999999998E-2</v>
      </c>
      <c r="AO48" s="134">
        <v>0</v>
      </c>
      <c r="AP48" s="134">
        <f>AM49</f>
        <v>0.33567000000000002</v>
      </c>
    </row>
    <row r="49" spans="1:42">
      <c r="A49" s="138">
        <v>342028</v>
      </c>
      <c r="B49" s="138" t="s">
        <v>534</v>
      </c>
      <c r="C49" s="138">
        <v>50</v>
      </c>
      <c r="D49" s="139">
        <v>14.9</v>
      </c>
      <c r="E49" s="139">
        <v>46.9</v>
      </c>
      <c r="F49" s="141">
        <v>8.23</v>
      </c>
      <c r="G49" s="139">
        <v>31.8</v>
      </c>
      <c r="H49" s="138">
        <v>330</v>
      </c>
      <c r="I49" s="138">
        <v>21</v>
      </c>
      <c r="J49" s="138">
        <v>630</v>
      </c>
      <c r="K49" s="138" t="s">
        <v>377</v>
      </c>
      <c r="L49" s="138"/>
      <c r="M49" s="171" t="s">
        <v>422</v>
      </c>
      <c r="N49" s="136">
        <f t="shared" si="0"/>
        <v>4.1150000000000002</v>
      </c>
      <c r="AM49" s="330">
        <v>0.33567000000000002</v>
      </c>
      <c r="AO49" s="134">
        <v>200</v>
      </c>
      <c r="AP49" s="134">
        <f>AM49+AM48*AO49</f>
        <v>13.10167</v>
      </c>
    </row>
    <row r="50" spans="1:42">
      <c r="A50" s="142">
        <v>414006</v>
      </c>
      <c r="B50" s="138" t="s">
        <v>534</v>
      </c>
      <c r="C50" s="142">
        <v>50</v>
      </c>
      <c r="D50" s="143">
        <v>16</v>
      </c>
      <c r="E50" s="143">
        <v>54.3</v>
      </c>
      <c r="F50" s="144">
        <v>8.5299999999999994</v>
      </c>
      <c r="G50" s="143">
        <v>29.5</v>
      </c>
      <c r="H50" s="142">
        <v>320</v>
      </c>
      <c r="I50" s="142">
        <v>4</v>
      </c>
      <c r="J50" s="142">
        <v>990</v>
      </c>
      <c r="K50" s="142" t="s">
        <v>375</v>
      </c>
      <c r="L50" s="142"/>
      <c r="M50" s="171" t="s">
        <v>422</v>
      </c>
      <c r="N50" s="136">
        <f t="shared" si="0"/>
        <v>4.2649999999999997</v>
      </c>
    </row>
    <row r="51" spans="1:42">
      <c r="A51" s="142">
        <v>414010</v>
      </c>
      <c r="B51" s="138" t="s">
        <v>534</v>
      </c>
      <c r="C51" s="142">
        <v>50</v>
      </c>
      <c r="D51" s="143">
        <v>13.7</v>
      </c>
      <c r="E51" s="143">
        <v>38.1</v>
      </c>
      <c r="F51" s="144">
        <v>6.97</v>
      </c>
      <c r="G51" s="143">
        <v>36</v>
      </c>
      <c r="H51" s="142">
        <v>320</v>
      </c>
      <c r="I51" s="142">
        <v>4</v>
      </c>
      <c r="J51" s="142">
        <v>980</v>
      </c>
      <c r="K51" s="142" t="s">
        <v>375</v>
      </c>
      <c r="L51" s="142"/>
      <c r="M51" s="171" t="s">
        <v>422</v>
      </c>
      <c r="N51" s="136">
        <f t="shared" si="0"/>
        <v>3.4849999999999999</v>
      </c>
    </row>
    <row r="52" spans="1:42">
      <c r="A52" s="138">
        <v>427022</v>
      </c>
      <c r="B52" s="138" t="s">
        <v>534</v>
      </c>
      <c r="C52" s="138">
        <v>50</v>
      </c>
      <c r="D52" s="139">
        <v>17.5</v>
      </c>
      <c r="E52" s="139">
        <v>48</v>
      </c>
      <c r="F52" s="141">
        <v>8.6999999999999993</v>
      </c>
      <c r="G52" s="139">
        <v>36.5</v>
      </c>
      <c r="H52" s="138">
        <v>330</v>
      </c>
      <c r="I52" s="138">
        <v>4</v>
      </c>
      <c r="J52" s="138">
        <v>790</v>
      </c>
      <c r="K52" s="138" t="s">
        <v>375</v>
      </c>
      <c r="L52" s="138"/>
      <c r="M52" s="171" t="s">
        <v>422</v>
      </c>
      <c r="N52" s="136">
        <f t="shared" si="0"/>
        <v>4.3499999999999996</v>
      </c>
    </row>
    <row r="53" spans="1:42">
      <c r="A53" s="138">
        <v>179016</v>
      </c>
      <c r="B53" s="138" t="s">
        <v>534</v>
      </c>
      <c r="C53" s="138">
        <v>51</v>
      </c>
      <c r="D53" s="139">
        <v>19.7</v>
      </c>
      <c r="E53" s="135">
        <v>46.5</v>
      </c>
      <c r="F53" s="136">
        <v>6.8</v>
      </c>
      <c r="G53" s="138">
        <v>42.4</v>
      </c>
      <c r="H53" s="138">
        <v>210</v>
      </c>
      <c r="I53" s="138">
        <v>12</v>
      </c>
      <c r="J53" s="138">
        <v>690</v>
      </c>
      <c r="K53" s="138" t="s">
        <v>381</v>
      </c>
      <c r="L53" s="138"/>
      <c r="M53" s="171" t="s">
        <v>422</v>
      </c>
      <c r="N53" s="136">
        <f t="shared" si="0"/>
        <v>3.4</v>
      </c>
    </row>
    <row r="54" spans="1:42">
      <c r="A54" s="138">
        <v>179022</v>
      </c>
      <c r="B54" s="138" t="s">
        <v>534</v>
      </c>
      <c r="C54" s="138">
        <v>51</v>
      </c>
      <c r="D54" s="139">
        <v>19.5</v>
      </c>
      <c r="E54" s="135">
        <v>48.8</v>
      </c>
      <c r="F54" s="136">
        <v>9.5500000000000007</v>
      </c>
      <c r="G54" s="138">
        <v>40</v>
      </c>
      <c r="H54" s="138">
        <v>210</v>
      </c>
      <c r="I54" s="138">
        <v>12</v>
      </c>
      <c r="J54" s="138">
        <v>725</v>
      </c>
      <c r="K54" s="138" t="s">
        <v>381</v>
      </c>
      <c r="L54" s="138"/>
      <c r="M54" s="171" t="s">
        <v>422</v>
      </c>
      <c r="N54" s="136">
        <f t="shared" si="0"/>
        <v>4.7750000000000004</v>
      </c>
    </row>
    <row r="55" spans="1:42">
      <c r="A55" s="138">
        <v>179043</v>
      </c>
      <c r="B55" s="138" t="s">
        <v>534</v>
      </c>
      <c r="C55" s="138">
        <v>51</v>
      </c>
      <c r="D55" s="139">
        <v>15.9</v>
      </c>
      <c r="E55" s="135">
        <v>37.4</v>
      </c>
      <c r="F55" s="136">
        <v>6.56</v>
      </c>
      <c r="G55" s="138">
        <v>42.5</v>
      </c>
      <c r="H55" s="138">
        <v>180</v>
      </c>
      <c r="I55" s="138">
        <v>10</v>
      </c>
      <c r="J55" s="138">
        <v>695</v>
      </c>
      <c r="K55" s="138" t="s">
        <v>375</v>
      </c>
      <c r="L55" s="138"/>
      <c r="M55" s="171" t="s">
        <v>422</v>
      </c>
      <c r="N55" s="136">
        <f t="shared" si="0"/>
        <v>3.28</v>
      </c>
    </row>
    <row r="56" spans="1:42">
      <c r="A56" s="138">
        <v>342012</v>
      </c>
      <c r="B56" s="138" t="s">
        <v>534</v>
      </c>
      <c r="C56" s="138">
        <v>51</v>
      </c>
      <c r="D56" s="139">
        <v>18.600000000000001</v>
      </c>
      <c r="E56" s="139">
        <v>60</v>
      </c>
      <c r="F56" s="141">
        <v>10.72</v>
      </c>
      <c r="G56" s="139">
        <v>31</v>
      </c>
      <c r="H56" s="138">
        <v>160</v>
      </c>
      <c r="I56" s="138">
        <v>23</v>
      </c>
      <c r="J56" s="138">
        <v>940</v>
      </c>
      <c r="K56" s="138" t="s">
        <v>375</v>
      </c>
      <c r="L56" s="138"/>
      <c r="M56" s="171" t="s">
        <v>422</v>
      </c>
      <c r="N56" s="136">
        <f t="shared" si="0"/>
        <v>5.36</v>
      </c>
    </row>
    <row r="57" spans="1:42">
      <c r="A57" s="142">
        <v>414007</v>
      </c>
      <c r="B57" s="138" t="s">
        <v>534</v>
      </c>
      <c r="C57" s="142">
        <v>51</v>
      </c>
      <c r="D57" s="143">
        <v>15.4</v>
      </c>
      <c r="E57" s="143">
        <v>41.8</v>
      </c>
      <c r="F57" s="144">
        <v>6.96</v>
      </c>
      <c r="G57" s="143">
        <v>36.799999999999997</v>
      </c>
      <c r="H57" s="142">
        <v>320</v>
      </c>
      <c r="I57" s="142">
        <v>4</v>
      </c>
      <c r="J57" s="142">
        <v>985</v>
      </c>
      <c r="K57" s="142" t="s">
        <v>375</v>
      </c>
      <c r="L57" s="142"/>
      <c r="M57" s="171" t="s">
        <v>422</v>
      </c>
      <c r="N57" s="136">
        <f t="shared" si="0"/>
        <v>3.48</v>
      </c>
    </row>
    <row r="58" spans="1:42">
      <c r="A58" s="142">
        <v>414012</v>
      </c>
      <c r="B58" s="138" t="s">
        <v>534</v>
      </c>
      <c r="C58" s="142">
        <v>51</v>
      </c>
      <c r="D58" s="143">
        <v>17.2</v>
      </c>
      <c r="E58" s="143">
        <v>44.8</v>
      </c>
      <c r="F58" s="144">
        <v>6.7</v>
      </c>
      <c r="G58" s="143">
        <v>38.4</v>
      </c>
      <c r="H58" s="142">
        <v>320</v>
      </c>
      <c r="I58" s="142">
        <v>4</v>
      </c>
      <c r="J58" s="142">
        <v>975</v>
      </c>
      <c r="K58" s="142" t="s">
        <v>375</v>
      </c>
      <c r="L58" s="142"/>
      <c r="M58" s="171" t="s">
        <v>422</v>
      </c>
      <c r="N58" s="136">
        <f t="shared" si="0"/>
        <v>3.35</v>
      </c>
    </row>
    <row r="59" spans="1:42">
      <c r="A59" s="138">
        <v>179003</v>
      </c>
      <c r="B59" s="138" t="s">
        <v>534</v>
      </c>
      <c r="C59" s="138">
        <v>52</v>
      </c>
      <c r="D59" s="139">
        <v>22.35</v>
      </c>
      <c r="E59" s="135">
        <v>51.9</v>
      </c>
      <c r="F59" s="136">
        <v>8.5399999999999991</v>
      </c>
      <c r="G59" s="138">
        <v>43.1</v>
      </c>
      <c r="H59" s="138">
        <v>105</v>
      </c>
      <c r="I59" s="138">
        <v>4</v>
      </c>
      <c r="J59" s="138">
        <v>735</v>
      </c>
      <c r="K59" s="138" t="s">
        <v>375</v>
      </c>
      <c r="L59" s="138"/>
      <c r="M59" s="171" t="s">
        <v>422</v>
      </c>
      <c r="N59" s="136">
        <f t="shared" si="0"/>
        <v>4.2699999999999996</v>
      </c>
    </row>
    <row r="60" spans="1:42">
      <c r="A60" s="138">
        <v>179025</v>
      </c>
      <c r="B60" s="138" t="s">
        <v>534</v>
      </c>
      <c r="C60" s="138">
        <v>52</v>
      </c>
      <c r="D60" s="139">
        <v>21.2</v>
      </c>
      <c r="E60" s="135">
        <v>50</v>
      </c>
      <c r="F60" s="136">
        <v>10.62</v>
      </c>
      <c r="G60" s="138">
        <v>42.4</v>
      </c>
      <c r="H60" s="138">
        <v>30</v>
      </c>
      <c r="I60" s="138">
        <v>2</v>
      </c>
      <c r="J60" s="138">
        <v>740</v>
      </c>
      <c r="K60" s="138" t="s">
        <v>375</v>
      </c>
      <c r="L60" s="138"/>
      <c r="M60" s="171" t="s">
        <v>422</v>
      </c>
      <c r="N60" s="136">
        <f t="shared" si="0"/>
        <v>5.31</v>
      </c>
    </row>
    <row r="61" spans="1:42">
      <c r="A61" s="138">
        <v>179038</v>
      </c>
      <c r="B61" s="138" t="s">
        <v>534</v>
      </c>
      <c r="C61" s="138">
        <v>52</v>
      </c>
      <c r="D61" s="139">
        <v>19.3</v>
      </c>
      <c r="E61" s="135">
        <v>44.3</v>
      </c>
      <c r="F61" s="136">
        <v>9.6199999999999992</v>
      </c>
      <c r="G61" s="138">
        <v>43.6</v>
      </c>
      <c r="H61" s="138">
        <v>150</v>
      </c>
      <c r="I61" s="138">
        <v>10</v>
      </c>
      <c r="J61" s="138">
        <v>705</v>
      </c>
      <c r="K61" s="138" t="s">
        <v>377</v>
      </c>
      <c r="L61" s="138"/>
      <c r="M61" s="171" t="s">
        <v>422</v>
      </c>
      <c r="N61" s="136">
        <f t="shared" si="0"/>
        <v>4.8099999999999996</v>
      </c>
    </row>
    <row r="62" spans="1:42">
      <c r="A62" s="138">
        <v>179044</v>
      </c>
      <c r="B62" s="138" t="s">
        <v>534</v>
      </c>
      <c r="C62" s="138">
        <v>52</v>
      </c>
      <c r="D62" s="139">
        <v>20.100000000000001</v>
      </c>
      <c r="E62" s="135">
        <v>47.9</v>
      </c>
      <c r="F62" s="136">
        <v>8.2200000000000006</v>
      </c>
      <c r="G62" s="138">
        <v>42</v>
      </c>
      <c r="H62" s="138">
        <v>180</v>
      </c>
      <c r="I62" s="138">
        <v>10</v>
      </c>
      <c r="J62" s="138">
        <v>695</v>
      </c>
      <c r="K62" s="138" t="s">
        <v>375</v>
      </c>
      <c r="L62" s="138"/>
      <c r="M62" s="171" t="s">
        <v>422</v>
      </c>
      <c r="N62" s="136">
        <f t="shared" si="0"/>
        <v>4.1100000000000003</v>
      </c>
    </row>
    <row r="63" spans="1:42">
      <c r="A63" s="138">
        <v>427010</v>
      </c>
      <c r="B63" s="138" t="s">
        <v>534</v>
      </c>
      <c r="C63" s="138">
        <v>52</v>
      </c>
      <c r="D63" s="139">
        <v>19.7</v>
      </c>
      <c r="E63" s="139">
        <v>40.700000000000003</v>
      </c>
      <c r="F63" s="141">
        <v>6.7</v>
      </c>
      <c r="G63" s="139">
        <v>48.4</v>
      </c>
      <c r="H63" s="138">
        <v>235</v>
      </c>
      <c r="I63" s="138">
        <v>10</v>
      </c>
      <c r="J63" s="138">
        <v>760</v>
      </c>
      <c r="K63" s="138" t="s">
        <v>375</v>
      </c>
      <c r="L63" s="138"/>
      <c r="M63" s="171" t="s">
        <v>422</v>
      </c>
      <c r="N63" s="136">
        <f t="shared" si="0"/>
        <v>3.35</v>
      </c>
    </row>
    <row r="64" spans="1:42">
      <c r="A64" s="134">
        <v>333920</v>
      </c>
      <c r="B64" s="138" t="s">
        <v>534</v>
      </c>
      <c r="C64" s="134">
        <v>53</v>
      </c>
      <c r="D64" s="135">
        <v>16</v>
      </c>
      <c r="E64" s="135">
        <v>35.6</v>
      </c>
      <c r="F64" s="136">
        <v>7.57</v>
      </c>
      <c r="G64" s="135">
        <v>44.9</v>
      </c>
      <c r="H64" s="134">
        <v>120</v>
      </c>
      <c r="I64" s="134">
        <v>16</v>
      </c>
      <c r="J64" s="134">
        <v>1100</v>
      </c>
      <c r="K64" s="134" t="s">
        <v>377</v>
      </c>
      <c r="M64" s="171" t="s">
        <v>422</v>
      </c>
      <c r="N64" s="136">
        <f t="shared" si="0"/>
        <v>3.7850000000000001</v>
      </c>
    </row>
    <row r="65" spans="1:17">
      <c r="A65" s="138">
        <v>179028</v>
      </c>
      <c r="B65" s="138" t="s">
        <v>534</v>
      </c>
      <c r="C65" s="138">
        <v>53</v>
      </c>
      <c r="D65" s="139">
        <v>23.1</v>
      </c>
      <c r="E65" s="135">
        <v>57</v>
      </c>
      <c r="F65" s="136">
        <v>9.33</v>
      </c>
      <c r="G65" s="138">
        <v>40.5</v>
      </c>
      <c r="H65" s="138">
        <v>30</v>
      </c>
      <c r="I65" s="138">
        <v>3</v>
      </c>
      <c r="J65" s="138">
        <v>730</v>
      </c>
      <c r="K65" s="138" t="s">
        <v>375</v>
      </c>
      <c r="L65" s="138"/>
      <c r="M65" s="171" t="s">
        <v>422</v>
      </c>
      <c r="N65" s="136">
        <f t="shared" si="0"/>
        <v>4.665</v>
      </c>
    </row>
    <row r="66" spans="1:17">
      <c r="A66" s="138">
        <v>179030</v>
      </c>
      <c r="B66" s="138" t="s">
        <v>534</v>
      </c>
      <c r="C66" s="138">
        <v>53</v>
      </c>
      <c r="D66" s="139">
        <v>22.6</v>
      </c>
      <c r="E66" s="135">
        <v>60.7</v>
      </c>
      <c r="F66" s="136">
        <v>11.25</v>
      </c>
      <c r="G66" s="138">
        <v>37.200000000000003</v>
      </c>
      <c r="H66" s="138">
        <v>30</v>
      </c>
      <c r="I66" s="138">
        <v>3</v>
      </c>
      <c r="J66" s="138">
        <v>730</v>
      </c>
      <c r="K66" s="138" t="s">
        <v>375</v>
      </c>
      <c r="L66" s="138"/>
      <c r="M66" s="171" t="s">
        <v>422</v>
      </c>
      <c r="N66" s="136">
        <f t="shared" si="0"/>
        <v>5.625</v>
      </c>
    </row>
    <row r="67" spans="1:17">
      <c r="A67" s="138">
        <v>179035</v>
      </c>
      <c r="B67" s="138" t="s">
        <v>534</v>
      </c>
      <c r="C67" s="138">
        <v>53</v>
      </c>
      <c r="D67" s="139">
        <v>19.399999999999999</v>
      </c>
      <c r="E67" s="135">
        <v>46.7</v>
      </c>
      <c r="F67" s="136">
        <v>8.81</v>
      </c>
      <c r="G67" s="138">
        <v>41.5</v>
      </c>
      <c r="H67" s="138">
        <v>150</v>
      </c>
      <c r="I67" s="138">
        <v>10</v>
      </c>
      <c r="J67" s="138">
        <v>710</v>
      </c>
      <c r="K67" s="138" t="s">
        <v>381</v>
      </c>
      <c r="L67" s="138"/>
      <c r="M67" s="171" t="s">
        <v>422</v>
      </c>
      <c r="N67" s="136">
        <f t="shared" si="0"/>
        <v>4.4050000000000002</v>
      </c>
    </row>
    <row r="68" spans="1:17">
      <c r="A68" s="138">
        <v>179037</v>
      </c>
      <c r="B68" s="138" t="s">
        <v>534</v>
      </c>
      <c r="C68" s="138">
        <v>53</v>
      </c>
      <c r="D68" s="139">
        <v>23.1</v>
      </c>
      <c r="E68" s="135">
        <v>72.8</v>
      </c>
      <c r="F68" s="136">
        <v>10.16</v>
      </c>
      <c r="G68" s="138">
        <v>31.7</v>
      </c>
      <c r="H68" s="138">
        <v>150</v>
      </c>
      <c r="I68" s="138">
        <v>10</v>
      </c>
      <c r="J68" s="138">
        <v>705</v>
      </c>
      <c r="K68" s="138" t="s">
        <v>381</v>
      </c>
      <c r="L68" s="138"/>
      <c r="M68" s="171" t="s">
        <v>422</v>
      </c>
      <c r="N68" s="136">
        <f t="shared" ref="N68:N130" si="1">F68/2</f>
        <v>5.08</v>
      </c>
    </row>
    <row r="69" spans="1:17">
      <c r="A69" s="138">
        <v>342022</v>
      </c>
      <c r="B69" s="138" t="s">
        <v>534</v>
      </c>
      <c r="C69" s="138">
        <v>53</v>
      </c>
      <c r="D69" s="139">
        <v>14.6</v>
      </c>
      <c r="E69" s="139">
        <v>52.8</v>
      </c>
      <c r="F69" s="141">
        <v>9.48</v>
      </c>
      <c r="G69" s="139">
        <v>27.7</v>
      </c>
      <c r="H69" s="138">
        <v>20</v>
      </c>
      <c r="I69" s="138">
        <v>26</v>
      </c>
      <c r="J69" s="138">
        <v>870</v>
      </c>
      <c r="K69" s="138" t="s">
        <v>377</v>
      </c>
      <c r="L69" s="138"/>
      <c r="M69" s="171" t="s">
        <v>422</v>
      </c>
      <c r="N69" s="136">
        <f t="shared" si="1"/>
        <v>4.74</v>
      </c>
    </row>
    <row r="70" spans="1:17">
      <c r="A70" s="142">
        <v>414011</v>
      </c>
      <c r="B70" s="138" t="s">
        <v>534</v>
      </c>
      <c r="C70" s="142">
        <v>53</v>
      </c>
      <c r="D70" s="143">
        <v>18.899999999999999</v>
      </c>
      <c r="E70" s="143">
        <v>48.7</v>
      </c>
      <c r="F70" s="144">
        <v>8.7799999999999994</v>
      </c>
      <c r="G70" s="143">
        <v>38.799999999999997</v>
      </c>
      <c r="H70" s="142">
        <v>320</v>
      </c>
      <c r="I70" s="142">
        <v>4</v>
      </c>
      <c r="J70" s="142">
        <v>985</v>
      </c>
      <c r="K70" s="142" t="s">
        <v>375</v>
      </c>
      <c r="L70" s="142"/>
      <c r="M70" s="171" t="s">
        <v>422</v>
      </c>
      <c r="N70" s="136">
        <f t="shared" si="1"/>
        <v>4.3899999999999997</v>
      </c>
    </row>
    <row r="71" spans="1:17">
      <c r="A71" s="138">
        <v>427023</v>
      </c>
      <c r="B71" s="138" t="s">
        <v>534</v>
      </c>
      <c r="C71" s="138">
        <v>53</v>
      </c>
      <c r="D71" s="139">
        <v>19</v>
      </c>
      <c r="E71" s="139">
        <v>49.3</v>
      </c>
      <c r="F71" s="141">
        <v>9.1</v>
      </c>
      <c r="G71" s="139">
        <v>38.5</v>
      </c>
      <c r="H71" s="138">
        <v>330</v>
      </c>
      <c r="I71" s="138">
        <v>4</v>
      </c>
      <c r="J71" s="138">
        <v>790</v>
      </c>
      <c r="K71" s="138" t="s">
        <v>375</v>
      </c>
      <c r="L71" s="138"/>
      <c r="M71" s="171" t="s">
        <v>422</v>
      </c>
      <c r="N71" s="136">
        <f t="shared" si="1"/>
        <v>4.55</v>
      </c>
      <c r="Q71" s="190"/>
    </row>
    <row r="72" spans="1:17">
      <c r="A72" s="138">
        <v>179011</v>
      </c>
      <c r="B72" s="138" t="s">
        <v>534</v>
      </c>
      <c r="C72" s="138">
        <v>54</v>
      </c>
      <c r="D72" s="139">
        <v>20.7</v>
      </c>
      <c r="E72" s="135">
        <v>47.4</v>
      </c>
      <c r="F72" s="136">
        <v>9.44</v>
      </c>
      <c r="G72" s="138">
        <v>43.7</v>
      </c>
      <c r="H72" s="138">
        <v>210</v>
      </c>
      <c r="I72" s="138">
        <v>4</v>
      </c>
      <c r="J72" s="138">
        <v>680</v>
      </c>
      <c r="K72" s="138" t="s">
        <v>381</v>
      </c>
      <c r="L72" s="138"/>
      <c r="M72" s="171" t="s">
        <v>422</v>
      </c>
      <c r="N72" s="136">
        <f t="shared" si="1"/>
        <v>4.72</v>
      </c>
      <c r="Q72" s="171"/>
    </row>
    <row r="73" spans="1:17">
      <c r="A73" s="138">
        <v>179049</v>
      </c>
      <c r="B73" s="138" t="s">
        <v>534</v>
      </c>
      <c r="C73" s="138">
        <v>54</v>
      </c>
      <c r="D73" s="139">
        <v>17.3</v>
      </c>
      <c r="E73" s="135">
        <v>42.4</v>
      </c>
      <c r="F73" s="136">
        <v>7.74</v>
      </c>
      <c r="G73" s="138">
        <v>40.799999999999997</v>
      </c>
      <c r="H73" s="138">
        <v>210</v>
      </c>
      <c r="I73" s="138">
        <v>12</v>
      </c>
      <c r="J73" s="138">
        <v>710</v>
      </c>
      <c r="K73" s="138" t="s">
        <v>377</v>
      </c>
      <c r="L73" s="138"/>
      <c r="M73" s="171" t="s">
        <v>422</v>
      </c>
      <c r="N73" s="136">
        <f t="shared" si="1"/>
        <v>3.87</v>
      </c>
    </row>
    <row r="74" spans="1:17">
      <c r="A74" s="138">
        <v>342011</v>
      </c>
      <c r="B74" s="138" t="s">
        <v>534</v>
      </c>
      <c r="C74" s="138">
        <v>54</v>
      </c>
      <c r="D74" s="139">
        <v>17.100000000000001</v>
      </c>
      <c r="E74" s="139">
        <v>52.6</v>
      </c>
      <c r="F74" s="141">
        <v>11.91</v>
      </c>
      <c r="G74" s="139">
        <v>32.5</v>
      </c>
      <c r="H74" s="138">
        <v>50</v>
      </c>
      <c r="I74" s="138">
        <v>32</v>
      </c>
      <c r="J74" s="138">
        <v>940</v>
      </c>
      <c r="K74" s="138" t="s">
        <v>375</v>
      </c>
      <c r="L74" s="138"/>
      <c r="M74" s="171" t="s">
        <v>422</v>
      </c>
      <c r="N74" s="136">
        <f t="shared" si="1"/>
        <v>5.9550000000000001</v>
      </c>
    </row>
    <row r="75" spans="1:17">
      <c r="A75" s="138">
        <v>342027</v>
      </c>
      <c r="B75" s="138" t="s">
        <v>534</v>
      </c>
      <c r="C75" s="138">
        <v>54</v>
      </c>
      <c r="D75" s="139">
        <v>17.399999999999999</v>
      </c>
      <c r="E75" s="139">
        <v>59.2</v>
      </c>
      <c r="F75" s="141">
        <v>8.48</v>
      </c>
      <c r="G75" s="139">
        <v>29.4</v>
      </c>
      <c r="H75" s="138">
        <v>330</v>
      </c>
      <c r="I75" s="138">
        <v>20</v>
      </c>
      <c r="J75" s="138">
        <v>640</v>
      </c>
      <c r="K75" s="138" t="s">
        <v>377</v>
      </c>
      <c r="L75" s="138"/>
      <c r="M75" s="171" t="s">
        <v>422</v>
      </c>
      <c r="N75" s="136">
        <f t="shared" si="1"/>
        <v>4.24</v>
      </c>
    </row>
    <row r="76" spans="1:17">
      <c r="A76" s="138">
        <v>427024</v>
      </c>
      <c r="B76" s="138" t="s">
        <v>534</v>
      </c>
      <c r="C76" s="138">
        <v>54</v>
      </c>
      <c r="D76" s="139">
        <v>19.2</v>
      </c>
      <c r="E76" s="139">
        <v>60.3</v>
      </c>
      <c r="F76" s="141">
        <v>11.6</v>
      </c>
      <c r="G76" s="139">
        <v>31.8</v>
      </c>
      <c r="H76" s="138">
        <v>320</v>
      </c>
      <c r="I76" s="138">
        <v>10</v>
      </c>
      <c r="J76" s="138">
        <v>780</v>
      </c>
      <c r="K76" s="138" t="s">
        <v>381</v>
      </c>
      <c r="L76" s="138"/>
      <c r="M76" s="171" t="s">
        <v>422</v>
      </c>
      <c r="N76" s="136">
        <f t="shared" si="1"/>
        <v>5.8</v>
      </c>
    </row>
    <row r="77" spans="1:17">
      <c r="A77" s="134">
        <v>333905</v>
      </c>
      <c r="B77" s="138" t="s">
        <v>534</v>
      </c>
      <c r="C77" s="134">
        <v>55</v>
      </c>
      <c r="D77" s="135">
        <v>21.4</v>
      </c>
      <c r="E77" s="135">
        <v>47</v>
      </c>
      <c r="F77" s="136">
        <v>9.2799999999999994</v>
      </c>
      <c r="G77" s="135">
        <v>45.5</v>
      </c>
      <c r="H77" s="134">
        <v>70</v>
      </c>
      <c r="I77" s="134">
        <v>15</v>
      </c>
      <c r="J77" s="134">
        <v>760</v>
      </c>
      <c r="K77" s="134" t="s">
        <v>376</v>
      </c>
      <c r="M77" s="171" t="s">
        <v>422</v>
      </c>
      <c r="N77" s="136">
        <f t="shared" si="1"/>
        <v>4.6399999999999997</v>
      </c>
    </row>
    <row r="78" spans="1:17">
      <c r="A78" s="138">
        <v>179002</v>
      </c>
      <c r="B78" s="138" t="s">
        <v>534</v>
      </c>
      <c r="C78" s="138">
        <v>55</v>
      </c>
      <c r="D78" s="139">
        <v>21.83</v>
      </c>
      <c r="E78" s="135">
        <v>53.5</v>
      </c>
      <c r="F78" s="136">
        <v>9.9700000000000006</v>
      </c>
      <c r="G78" s="138">
        <v>40.799999999999997</v>
      </c>
      <c r="H78" s="138">
        <v>105</v>
      </c>
      <c r="I78" s="138">
        <v>4</v>
      </c>
      <c r="J78" s="138">
        <v>735</v>
      </c>
      <c r="K78" s="138" t="s">
        <v>375</v>
      </c>
      <c r="L78" s="138"/>
      <c r="M78" s="171" t="s">
        <v>422</v>
      </c>
      <c r="N78" s="136">
        <f t="shared" si="1"/>
        <v>4.9850000000000003</v>
      </c>
    </row>
    <row r="79" spans="1:17">
      <c r="A79" s="138">
        <v>179020</v>
      </c>
      <c r="B79" s="138" t="s">
        <v>534</v>
      </c>
      <c r="C79" s="138">
        <v>55</v>
      </c>
      <c r="D79" s="139">
        <v>20.399999999999999</v>
      </c>
      <c r="E79" s="135">
        <v>63.1</v>
      </c>
      <c r="F79" s="136">
        <v>10.14</v>
      </c>
      <c r="G79" s="138">
        <v>32.299999999999997</v>
      </c>
      <c r="H79" s="138">
        <v>210</v>
      </c>
      <c r="I79" s="138">
        <v>12</v>
      </c>
      <c r="J79" s="138">
        <v>700</v>
      </c>
      <c r="K79" s="138" t="s">
        <v>381</v>
      </c>
      <c r="L79" s="138"/>
      <c r="M79" s="171" t="s">
        <v>422</v>
      </c>
      <c r="N79" s="136">
        <f t="shared" si="1"/>
        <v>5.07</v>
      </c>
    </row>
    <row r="80" spans="1:17">
      <c r="A80" s="142">
        <v>414013</v>
      </c>
      <c r="B80" s="138" t="s">
        <v>534</v>
      </c>
      <c r="C80" s="142">
        <v>55</v>
      </c>
      <c r="D80" s="143">
        <v>13.6</v>
      </c>
      <c r="E80" s="143">
        <v>35</v>
      </c>
      <c r="F80" s="144">
        <v>6.02</v>
      </c>
      <c r="G80" s="143">
        <v>38.9</v>
      </c>
      <c r="H80" s="142">
        <v>320</v>
      </c>
      <c r="I80" s="142">
        <v>4</v>
      </c>
      <c r="J80" s="142">
        <v>970</v>
      </c>
      <c r="K80" s="142" t="s">
        <v>375</v>
      </c>
      <c r="L80" s="142"/>
      <c r="M80" s="171" t="s">
        <v>422</v>
      </c>
      <c r="N80" s="136">
        <f t="shared" si="1"/>
        <v>3.01</v>
      </c>
    </row>
    <row r="81" spans="1:14">
      <c r="A81" s="138">
        <v>427019</v>
      </c>
      <c r="B81" s="138" t="s">
        <v>534</v>
      </c>
      <c r="C81" s="138">
        <v>55</v>
      </c>
      <c r="D81" s="139">
        <v>21.1</v>
      </c>
      <c r="E81" s="139">
        <v>60.2</v>
      </c>
      <c r="F81" s="141">
        <v>10.7</v>
      </c>
      <c r="G81" s="139">
        <v>35.1</v>
      </c>
      <c r="H81" s="138">
        <v>320</v>
      </c>
      <c r="I81" s="138">
        <v>10</v>
      </c>
      <c r="J81" s="138">
        <v>780</v>
      </c>
      <c r="K81" s="138" t="s">
        <v>381</v>
      </c>
      <c r="L81" s="138"/>
      <c r="M81" s="171" t="s">
        <v>422</v>
      </c>
      <c r="N81" s="136">
        <f t="shared" si="1"/>
        <v>5.35</v>
      </c>
    </row>
    <row r="82" spans="1:14">
      <c r="A82" s="138">
        <v>427025</v>
      </c>
      <c r="B82" s="138" t="s">
        <v>534</v>
      </c>
      <c r="C82" s="138">
        <v>55</v>
      </c>
      <c r="D82" s="139">
        <v>18.5</v>
      </c>
      <c r="E82" s="139">
        <v>52.2</v>
      </c>
      <c r="F82" s="141">
        <v>10.3</v>
      </c>
      <c r="G82" s="139">
        <v>35.4</v>
      </c>
      <c r="H82" s="138">
        <v>320</v>
      </c>
      <c r="I82" s="138">
        <v>10</v>
      </c>
      <c r="J82" s="138">
        <v>780</v>
      </c>
      <c r="K82" s="138" t="s">
        <v>381</v>
      </c>
      <c r="L82" s="138"/>
      <c r="M82" s="171" t="s">
        <v>422</v>
      </c>
      <c r="N82" s="136">
        <f t="shared" si="1"/>
        <v>5.15</v>
      </c>
    </row>
    <row r="83" spans="1:14">
      <c r="A83" s="138">
        <v>179024</v>
      </c>
      <c r="B83" s="138" t="s">
        <v>534</v>
      </c>
      <c r="C83" s="138">
        <v>56</v>
      </c>
      <c r="D83" s="139">
        <v>21.4</v>
      </c>
      <c r="E83" s="135">
        <v>56.2</v>
      </c>
      <c r="F83" s="136">
        <v>10.88</v>
      </c>
      <c r="G83" s="138">
        <v>38.1</v>
      </c>
      <c r="H83" s="138">
        <v>30</v>
      </c>
      <c r="I83" s="138">
        <v>2</v>
      </c>
      <c r="J83" s="138">
        <v>740</v>
      </c>
      <c r="K83" s="138" t="s">
        <v>375</v>
      </c>
      <c r="L83" s="138"/>
      <c r="M83" s="171" t="s">
        <v>422</v>
      </c>
      <c r="N83" s="136">
        <f t="shared" si="1"/>
        <v>5.44</v>
      </c>
    </row>
    <row r="84" spans="1:14">
      <c r="A84" s="138">
        <v>179031</v>
      </c>
      <c r="B84" s="138" t="s">
        <v>534</v>
      </c>
      <c r="C84" s="138">
        <v>56</v>
      </c>
      <c r="D84" s="139">
        <v>19.7</v>
      </c>
      <c r="E84" s="135">
        <v>52.9</v>
      </c>
      <c r="F84" s="136">
        <v>8.85</v>
      </c>
      <c r="G84" s="138">
        <v>37.200000000000003</v>
      </c>
      <c r="H84" s="138">
        <v>30</v>
      </c>
      <c r="I84" s="138">
        <v>3</v>
      </c>
      <c r="J84" s="138">
        <v>730</v>
      </c>
      <c r="K84" s="138" t="s">
        <v>375</v>
      </c>
      <c r="L84" s="138"/>
      <c r="M84" s="171" t="s">
        <v>422</v>
      </c>
      <c r="N84" s="136">
        <f t="shared" si="1"/>
        <v>4.4249999999999998</v>
      </c>
    </row>
    <row r="85" spans="1:14">
      <c r="A85" s="134">
        <v>333911</v>
      </c>
      <c r="B85" s="138" t="s">
        <v>534</v>
      </c>
      <c r="C85" s="134">
        <v>57</v>
      </c>
      <c r="D85" s="135">
        <v>21.5</v>
      </c>
      <c r="E85" s="135">
        <v>72.5</v>
      </c>
      <c r="F85" s="136">
        <v>11.72</v>
      </c>
      <c r="G85" s="135">
        <v>29.6</v>
      </c>
      <c r="H85" s="134">
        <v>75</v>
      </c>
      <c r="I85" s="134">
        <v>18</v>
      </c>
      <c r="J85" s="134">
        <v>910</v>
      </c>
      <c r="K85" s="134" t="s">
        <v>377</v>
      </c>
      <c r="M85" s="171" t="s">
        <v>422</v>
      </c>
      <c r="N85" s="136">
        <f t="shared" si="1"/>
        <v>5.86</v>
      </c>
    </row>
    <row r="86" spans="1:14">
      <c r="A86" s="138">
        <v>179015</v>
      </c>
      <c r="B86" s="138" t="s">
        <v>534</v>
      </c>
      <c r="C86" s="138">
        <v>57</v>
      </c>
      <c r="D86" s="139">
        <v>21.9</v>
      </c>
      <c r="E86" s="135">
        <v>58.7</v>
      </c>
      <c r="F86" s="136">
        <v>9.0299999999999994</v>
      </c>
      <c r="G86" s="138">
        <v>37.299999999999997</v>
      </c>
      <c r="H86" s="138">
        <v>210</v>
      </c>
      <c r="I86" s="138">
        <v>12</v>
      </c>
      <c r="J86" s="138">
        <v>685</v>
      </c>
      <c r="K86" s="138" t="s">
        <v>381</v>
      </c>
      <c r="L86" s="138"/>
      <c r="M86" s="171" t="s">
        <v>422</v>
      </c>
      <c r="N86" s="136">
        <f t="shared" si="1"/>
        <v>4.5149999999999997</v>
      </c>
    </row>
    <row r="87" spans="1:14">
      <c r="A87" s="138">
        <v>427012</v>
      </c>
      <c r="B87" s="138" t="s">
        <v>534</v>
      </c>
      <c r="C87" s="138">
        <v>57</v>
      </c>
      <c r="D87" s="139">
        <v>22.8</v>
      </c>
      <c r="E87" s="139">
        <v>59.3</v>
      </c>
      <c r="F87" s="141">
        <v>9.1</v>
      </c>
      <c r="G87" s="139">
        <v>38.4</v>
      </c>
      <c r="H87" s="138">
        <v>235</v>
      </c>
      <c r="I87" s="138">
        <v>10</v>
      </c>
      <c r="J87" s="138">
        <v>760</v>
      </c>
      <c r="K87" s="138" t="s">
        <v>375</v>
      </c>
      <c r="L87" s="138"/>
      <c r="M87" s="171" t="s">
        <v>422</v>
      </c>
      <c r="N87" s="136">
        <f t="shared" si="1"/>
        <v>4.55</v>
      </c>
    </row>
    <row r="88" spans="1:14">
      <c r="A88" s="134">
        <v>333914</v>
      </c>
      <c r="B88" s="138" t="s">
        <v>534</v>
      </c>
      <c r="C88" s="134">
        <v>58</v>
      </c>
      <c r="D88" s="135">
        <v>20.100000000000001</v>
      </c>
      <c r="E88" s="135">
        <v>48.2</v>
      </c>
      <c r="F88" s="136">
        <v>8.83</v>
      </c>
      <c r="G88" s="135">
        <v>41.7</v>
      </c>
      <c r="H88" s="134">
        <v>320</v>
      </c>
      <c r="I88" s="134">
        <v>30</v>
      </c>
      <c r="J88" s="134">
        <v>520</v>
      </c>
      <c r="K88" s="134" t="s">
        <v>376</v>
      </c>
      <c r="M88" s="171" t="s">
        <v>422</v>
      </c>
      <c r="N88" s="136">
        <f t="shared" si="1"/>
        <v>4.415</v>
      </c>
    </row>
    <row r="89" spans="1:14">
      <c r="A89" s="138">
        <v>179001</v>
      </c>
      <c r="B89" s="138" t="s">
        <v>534</v>
      </c>
      <c r="C89" s="138">
        <v>58</v>
      </c>
      <c r="D89" s="139">
        <v>23.52</v>
      </c>
      <c r="E89" s="135">
        <v>51.2</v>
      </c>
      <c r="F89" s="136">
        <v>10.19</v>
      </c>
      <c r="G89" s="138">
        <v>45.9</v>
      </c>
      <c r="H89" s="138">
        <v>30</v>
      </c>
      <c r="I89" s="138">
        <v>2</v>
      </c>
      <c r="J89" s="138">
        <v>740</v>
      </c>
      <c r="K89" s="138" t="s">
        <v>375</v>
      </c>
      <c r="L89" s="138"/>
      <c r="M89" s="171" t="s">
        <v>422</v>
      </c>
      <c r="N89" s="136">
        <f t="shared" si="1"/>
        <v>5.0949999999999998</v>
      </c>
    </row>
    <row r="90" spans="1:14">
      <c r="A90" s="138">
        <v>179039</v>
      </c>
      <c r="B90" s="138" t="s">
        <v>534</v>
      </c>
      <c r="C90" s="138">
        <v>59</v>
      </c>
      <c r="D90" s="139">
        <v>21.3</v>
      </c>
      <c r="E90" s="135">
        <v>52.9</v>
      </c>
      <c r="F90" s="136">
        <v>8.8699999999999992</v>
      </c>
      <c r="G90" s="138">
        <v>40.299999999999997</v>
      </c>
      <c r="H90" s="138">
        <v>150</v>
      </c>
      <c r="I90" s="138">
        <v>10</v>
      </c>
      <c r="J90" s="138">
        <v>700</v>
      </c>
      <c r="K90" s="138" t="s">
        <v>381</v>
      </c>
      <c r="L90" s="138"/>
      <c r="M90" s="171" t="s">
        <v>422</v>
      </c>
      <c r="N90" s="136">
        <f t="shared" si="1"/>
        <v>4.4349999999999996</v>
      </c>
    </row>
    <row r="91" spans="1:14">
      <c r="A91" s="138">
        <v>179041</v>
      </c>
      <c r="B91" s="138" t="s">
        <v>534</v>
      </c>
      <c r="C91" s="138">
        <v>59</v>
      </c>
      <c r="D91" s="139">
        <v>17</v>
      </c>
      <c r="E91" s="135">
        <v>42.1</v>
      </c>
      <c r="F91" s="136">
        <v>7.14</v>
      </c>
      <c r="G91" s="138">
        <v>40.4</v>
      </c>
      <c r="H91" s="138">
        <v>180</v>
      </c>
      <c r="I91" s="138">
        <v>10</v>
      </c>
      <c r="J91" s="138">
        <v>690</v>
      </c>
      <c r="K91" s="138" t="s">
        <v>375</v>
      </c>
      <c r="L91" s="138"/>
      <c r="M91" s="171" t="s">
        <v>422</v>
      </c>
      <c r="N91" s="136">
        <f t="shared" si="1"/>
        <v>3.57</v>
      </c>
    </row>
    <row r="92" spans="1:14">
      <c r="A92" s="134">
        <v>333902</v>
      </c>
      <c r="B92" s="138" t="s">
        <v>534</v>
      </c>
      <c r="C92" s="134">
        <v>61</v>
      </c>
      <c r="D92" s="135">
        <v>16</v>
      </c>
      <c r="E92" s="135">
        <v>44.8</v>
      </c>
      <c r="F92" s="136">
        <v>8.64</v>
      </c>
      <c r="G92" s="135">
        <v>35.700000000000003</v>
      </c>
      <c r="H92" s="134">
        <v>160</v>
      </c>
      <c r="I92" s="134">
        <v>24</v>
      </c>
      <c r="J92" s="134">
        <v>840</v>
      </c>
      <c r="K92" s="134" t="s">
        <v>375</v>
      </c>
      <c r="M92" s="171" t="s">
        <v>422</v>
      </c>
      <c r="N92" s="136">
        <f t="shared" si="1"/>
        <v>4.32</v>
      </c>
    </row>
    <row r="93" spans="1:14">
      <c r="A93" s="138">
        <v>179012</v>
      </c>
      <c r="B93" s="138" t="s">
        <v>534</v>
      </c>
      <c r="C93" s="138">
        <v>61</v>
      </c>
      <c r="D93" s="139">
        <v>23.8</v>
      </c>
      <c r="E93" s="135">
        <v>62.7</v>
      </c>
      <c r="F93" s="136">
        <v>11.61</v>
      </c>
      <c r="G93" s="138">
        <v>38</v>
      </c>
      <c r="H93" s="138">
        <v>210</v>
      </c>
      <c r="I93" s="138">
        <v>8</v>
      </c>
      <c r="J93" s="138">
        <v>685</v>
      </c>
      <c r="K93" s="138" t="s">
        <v>381</v>
      </c>
      <c r="L93" s="138"/>
      <c r="M93" s="171" t="s">
        <v>422</v>
      </c>
      <c r="N93" s="136">
        <f t="shared" si="1"/>
        <v>5.8049999999999997</v>
      </c>
    </row>
    <row r="94" spans="1:14">
      <c r="A94" s="134">
        <v>333903</v>
      </c>
      <c r="B94" s="138" t="s">
        <v>534</v>
      </c>
      <c r="C94" s="134">
        <v>62</v>
      </c>
      <c r="D94" s="135">
        <v>15.6</v>
      </c>
      <c r="E94" s="135">
        <v>46</v>
      </c>
      <c r="F94" s="136">
        <v>8.64</v>
      </c>
      <c r="G94" s="135">
        <v>33.9</v>
      </c>
      <c r="H94" s="134">
        <v>160</v>
      </c>
      <c r="I94" s="134">
        <v>24</v>
      </c>
      <c r="J94" s="134">
        <v>840</v>
      </c>
      <c r="K94" s="134" t="s">
        <v>375</v>
      </c>
      <c r="M94" s="171" t="s">
        <v>422</v>
      </c>
      <c r="N94" s="136">
        <f t="shared" si="1"/>
        <v>4.32</v>
      </c>
    </row>
    <row r="95" spans="1:14">
      <c r="A95" s="138">
        <v>342014</v>
      </c>
      <c r="B95" s="138" t="s">
        <v>534</v>
      </c>
      <c r="C95" s="138">
        <v>62</v>
      </c>
      <c r="D95" s="139">
        <v>20</v>
      </c>
      <c r="E95" s="139">
        <v>57.6</v>
      </c>
      <c r="F95" s="141">
        <v>8.6</v>
      </c>
      <c r="G95" s="139">
        <v>34.700000000000003</v>
      </c>
      <c r="H95" s="138">
        <v>260</v>
      </c>
      <c r="I95" s="138">
        <v>20</v>
      </c>
      <c r="J95" s="138">
        <v>945</v>
      </c>
      <c r="K95" s="138" t="s">
        <v>375</v>
      </c>
      <c r="L95" s="138"/>
      <c r="M95" s="171" t="s">
        <v>422</v>
      </c>
      <c r="N95" s="136">
        <f t="shared" si="1"/>
        <v>4.3</v>
      </c>
    </row>
    <row r="96" spans="1:14">
      <c r="A96" s="138">
        <v>342021</v>
      </c>
      <c r="B96" s="138" t="s">
        <v>534</v>
      </c>
      <c r="C96" s="138">
        <v>62</v>
      </c>
      <c r="D96" s="139">
        <v>18.600000000000001</v>
      </c>
      <c r="E96" s="139">
        <v>70.599999999999994</v>
      </c>
      <c r="F96" s="141">
        <v>12.64</v>
      </c>
      <c r="G96" s="139">
        <v>26.3</v>
      </c>
      <c r="H96" s="138">
        <v>60</v>
      </c>
      <c r="I96" s="138">
        <v>12</v>
      </c>
      <c r="J96" s="138">
        <v>800</v>
      </c>
      <c r="K96" s="138" t="s">
        <v>377</v>
      </c>
      <c r="L96" s="138"/>
      <c r="M96" s="171" t="s">
        <v>422</v>
      </c>
      <c r="N96" s="136">
        <f t="shared" si="1"/>
        <v>6.32</v>
      </c>
    </row>
    <row r="97" spans="1:14">
      <c r="A97" s="138">
        <v>179013</v>
      </c>
      <c r="B97" s="138" t="s">
        <v>534</v>
      </c>
      <c r="C97" s="138">
        <v>63</v>
      </c>
      <c r="D97" s="139">
        <v>23.1</v>
      </c>
      <c r="E97" s="135">
        <v>55.8</v>
      </c>
      <c r="F97" s="136">
        <v>10.42</v>
      </c>
      <c r="G97" s="138">
        <v>41.4</v>
      </c>
      <c r="H97" s="138">
        <v>210</v>
      </c>
      <c r="I97" s="138">
        <v>12</v>
      </c>
      <c r="J97" s="138">
        <v>685</v>
      </c>
      <c r="K97" s="138" t="s">
        <v>381</v>
      </c>
      <c r="L97" s="138"/>
      <c r="M97" s="171" t="s">
        <v>422</v>
      </c>
      <c r="N97" s="136">
        <f t="shared" si="1"/>
        <v>5.21</v>
      </c>
    </row>
    <row r="98" spans="1:14">
      <c r="A98" s="138">
        <v>179018</v>
      </c>
      <c r="B98" s="138" t="s">
        <v>534</v>
      </c>
      <c r="C98" s="138">
        <v>64</v>
      </c>
      <c r="D98" s="139">
        <v>23.8</v>
      </c>
      <c r="E98" s="135">
        <v>64.099999999999994</v>
      </c>
      <c r="F98" s="136">
        <v>9.34</v>
      </c>
      <c r="G98" s="138">
        <v>37.1</v>
      </c>
      <c r="H98" s="138">
        <v>210</v>
      </c>
      <c r="I98" s="138">
        <v>12</v>
      </c>
      <c r="J98" s="138">
        <v>700</v>
      </c>
      <c r="K98" s="138" t="s">
        <v>381</v>
      </c>
      <c r="L98" s="138"/>
      <c r="M98" s="171" t="s">
        <v>422</v>
      </c>
      <c r="N98" s="136">
        <f t="shared" si="1"/>
        <v>4.67</v>
      </c>
    </row>
    <row r="99" spans="1:14">
      <c r="A99" s="138">
        <v>179017</v>
      </c>
      <c r="B99" s="138" t="s">
        <v>534</v>
      </c>
      <c r="C99" s="138">
        <v>65</v>
      </c>
      <c r="D99" s="139">
        <v>22.4</v>
      </c>
      <c r="E99" s="135">
        <v>67.5</v>
      </c>
      <c r="F99" s="136">
        <v>9.5399999999999991</v>
      </c>
      <c r="G99" s="138">
        <v>33.200000000000003</v>
      </c>
      <c r="H99" s="138">
        <v>210</v>
      </c>
      <c r="I99" s="138">
        <v>12</v>
      </c>
      <c r="J99" s="138">
        <v>690</v>
      </c>
      <c r="K99" s="138" t="s">
        <v>381</v>
      </c>
      <c r="L99" s="138"/>
      <c r="M99" s="171" t="s">
        <v>422</v>
      </c>
      <c r="N99" s="136">
        <f t="shared" si="1"/>
        <v>4.7699999999999996</v>
      </c>
    </row>
    <row r="100" spans="1:14">
      <c r="A100" s="138">
        <v>179034</v>
      </c>
      <c r="B100" s="138" t="s">
        <v>534</v>
      </c>
      <c r="C100" s="138">
        <v>65</v>
      </c>
      <c r="D100" s="139">
        <v>22.9</v>
      </c>
      <c r="E100" s="135">
        <v>59.5</v>
      </c>
      <c r="F100" s="136">
        <v>10.7</v>
      </c>
      <c r="G100" s="138">
        <v>38.5</v>
      </c>
      <c r="H100" s="138">
        <v>150</v>
      </c>
      <c r="I100" s="138">
        <v>10</v>
      </c>
      <c r="J100" s="138">
        <v>725</v>
      </c>
      <c r="K100" s="138" t="s">
        <v>381</v>
      </c>
      <c r="L100" s="138"/>
      <c r="M100" s="171" t="s">
        <v>422</v>
      </c>
      <c r="N100" s="136">
        <f t="shared" si="1"/>
        <v>5.35</v>
      </c>
    </row>
    <row r="101" spans="1:14">
      <c r="A101" s="138">
        <v>427017</v>
      </c>
      <c r="B101" s="138" t="s">
        <v>534</v>
      </c>
      <c r="C101" s="138">
        <v>65</v>
      </c>
      <c r="D101" s="139">
        <v>21.7</v>
      </c>
      <c r="E101" s="139">
        <v>85.1</v>
      </c>
      <c r="F101" s="141">
        <v>11.8</v>
      </c>
      <c r="G101" s="139">
        <v>25.5</v>
      </c>
      <c r="H101" s="138">
        <v>320</v>
      </c>
      <c r="I101" s="138">
        <v>10</v>
      </c>
      <c r="J101" s="138">
        <v>785</v>
      </c>
      <c r="K101" s="138" t="s">
        <v>377</v>
      </c>
      <c r="L101" s="138"/>
      <c r="M101" s="171" t="s">
        <v>422</v>
      </c>
      <c r="N101" s="136">
        <f t="shared" si="1"/>
        <v>5.9</v>
      </c>
    </row>
    <row r="102" spans="1:14">
      <c r="A102" s="134">
        <v>333913</v>
      </c>
      <c r="B102" s="138" t="s">
        <v>534</v>
      </c>
      <c r="C102" s="134">
        <v>66</v>
      </c>
      <c r="D102" s="135">
        <v>24.7</v>
      </c>
      <c r="E102" s="135">
        <v>57</v>
      </c>
      <c r="F102" s="136">
        <v>12.76</v>
      </c>
      <c r="G102" s="135">
        <v>43.3</v>
      </c>
      <c r="H102" s="134">
        <v>320</v>
      </c>
      <c r="I102" s="134">
        <v>30</v>
      </c>
      <c r="J102" s="134">
        <v>520</v>
      </c>
      <c r="K102" s="134" t="s">
        <v>376</v>
      </c>
      <c r="M102" s="171" t="s">
        <v>422</v>
      </c>
      <c r="N102" s="136">
        <f t="shared" si="1"/>
        <v>6.38</v>
      </c>
    </row>
    <row r="103" spans="1:14">
      <c r="A103" s="138">
        <v>179027</v>
      </c>
      <c r="B103" s="138" t="s">
        <v>534</v>
      </c>
      <c r="C103" s="138">
        <v>66</v>
      </c>
      <c r="D103" s="139">
        <v>25.7</v>
      </c>
      <c r="E103" s="135">
        <v>63.4</v>
      </c>
      <c r="F103" s="136">
        <v>12.14</v>
      </c>
      <c r="G103" s="138">
        <v>40.5</v>
      </c>
      <c r="H103" s="138">
        <v>30</v>
      </c>
      <c r="I103" s="138">
        <v>3</v>
      </c>
      <c r="J103" s="138">
        <v>735</v>
      </c>
      <c r="K103" s="138" t="s">
        <v>375</v>
      </c>
      <c r="L103" s="138"/>
      <c r="M103" s="171" t="s">
        <v>422</v>
      </c>
      <c r="N103" s="136">
        <f t="shared" si="1"/>
        <v>6.07</v>
      </c>
    </row>
    <row r="104" spans="1:14">
      <c r="A104" s="138">
        <v>179029</v>
      </c>
      <c r="B104" s="138" t="s">
        <v>534</v>
      </c>
      <c r="C104" s="138">
        <v>66</v>
      </c>
      <c r="D104" s="139">
        <v>22.3</v>
      </c>
      <c r="E104" s="135">
        <v>74</v>
      </c>
      <c r="F104" s="136">
        <v>11.59</v>
      </c>
      <c r="G104" s="138">
        <v>30.1</v>
      </c>
      <c r="H104" s="138">
        <v>30</v>
      </c>
      <c r="I104" s="138">
        <v>3</v>
      </c>
      <c r="J104" s="138">
        <v>735</v>
      </c>
      <c r="K104" s="138" t="s">
        <v>375</v>
      </c>
      <c r="L104" s="138"/>
      <c r="M104" s="171" t="s">
        <v>422</v>
      </c>
      <c r="N104" s="136">
        <f t="shared" si="1"/>
        <v>5.7949999999999999</v>
      </c>
    </row>
    <row r="105" spans="1:14">
      <c r="A105" s="138">
        <v>342018</v>
      </c>
      <c r="B105" s="138" t="s">
        <v>534</v>
      </c>
      <c r="C105" s="138">
        <v>66</v>
      </c>
      <c r="D105" s="139">
        <v>17.100000000000001</v>
      </c>
      <c r="E105" s="139">
        <v>58.3</v>
      </c>
      <c r="F105" s="141">
        <v>11.85</v>
      </c>
      <c r="G105" s="139">
        <v>29.3</v>
      </c>
      <c r="H105" s="138">
        <v>345</v>
      </c>
      <c r="I105" s="138">
        <v>22</v>
      </c>
      <c r="J105" s="138">
        <v>950</v>
      </c>
      <c r="K105" s="138" t="s">
        <v>375</v>
      </c>
      <c r="L105" s="138"/>
      <c r="M105" s="171" t="s">
        <v>422</v>
      </c>
      <c r="N105" s="136">
        <f t="shared" si="1"/>
        <v>5.9249999999999998</v>
      </c>
    </row>
    <row r="106" spans="1:14">
      <c r="A106" s="138">
        <v>179004</v>
      </c>
      <c r="B106" s="138" t="s">
        <v>534</v>
      </c>
      <c r="C106" s="138">
        <v>67</v>
      </c>
      <c r="D106" s="139">
        <v>25.95</v>
      </c>
      <c r="E106" s="135">
        <v>67.7</v>
      </c>
      <c r="F106" s="136">
        <v>10.56</v>
      </c>
      <c r="G106" s="138">
        <v>38.299999999999997</v>
      </c>
      <c r="H106" s="138">
        <v>105</v>
      </c>
      <c r="I106" s="138">
        <v>4</v>
      </c>
      <c r="J106" s="138">
        <v>730</v>
      </c>
      <c r="K106" s="138" t="s">
        <v>375</v>
      </c>
      <c r="L106" s="138"/>
      <c r="M106" s="171" t="s">
        <v>422</v>
      </c>
      <c r="N106" s="136">
        <f t="shared" si="1"/>
        <v>5.28</v>
      </c>
    </row>
    <row r="107" spans="1:14">
      <c r="A107" s="138">
        <v>179023</v>
      </c>
      <c r="B107" s="138" t="s">
        <v>534</v>
      </c>
      <c r="C107" s="138">
        <v>67</v>
      </c>
      <c r="D107" s="139">
        <v>24.8</v>
      </c>
      <c r="E107" s="135">
        <v>80.900000000000006</v>
      </c>
      <c r="F107" s="136">
        <v>13.25</v>
      </c>
      <c r="G107" s="138">
        <v>30.7</v>
      </c>
      <c r="H107" s="138">
        <v>210</v>
      </c>
      <c r="I107" s="138">
        <v>12</v>
      </c>
      <c r="J107" s="138">
        <v>720</v>
      </c>
      <c r="K107" s="138" t="s">
        <v>381</v>
      </c>
      <c r="L107" s="138"/>
      <c r="M107" s="171" t="s">
        <v>422</v>
      </c>
      <c r="N107" s="136">
        <f t="shared" si="1"/>
        <v>6.625</v>
      </c>
    </row>
    <row r="108" spans="1:14">
      <c r="A108" s="138">
        <v>179033</v>
      </c>
      <c r="B108" s="138" t="s">
        <v>534</v>
      </c>
      <c r="C108" s="138">
        <v>67</v>
      </c>
      <c r="D108" s="139">
        <v>27.1</v>
      </c>
      <c r="E108" s="135">
        <v>72.5</v>
      </c>
      <c r="F108" s="136">
        <v>13.23</v>
      </c>
      <c r="G108" s="138">
        <v>37.4</v>
      </c>
      <c r="H108" s="138">
        <v>105</v>
      </c>
      <c r="I108" s="138">
        <v>2</v>
      </c>
      <c r="J108" s="138">
        <v>735</v>
      </c>
      <c r="K108" s="138" t="s">
        <v>375</v>
      </c>
      <c r="L108" s="138"/>
      <c r="M108" s="171" t="s">
        <v>422</v>
      </c>
      <c r="N108" s="136">
        <f t="shared" si="1"/>
        <v>6.6150000000000002</v>
      </c>
    </row>
    <row r="109" spans="1:14">
      <c r="A109" s="138">
        <v>342008</v>
      </c>
      <c r="B109" s="138" t="s">
        <v>534</v>
      </c>
      <c r="C109" s="138">
        <v>67</v>
      </c>
      <c r="D109" s="139">
        <v>23</v>
      </c>
      <c r="E109" s="139">
        <v>76.599999999999994</v>
      </c>
      <c r="F109" s="141">
        <v>10.36</v>
      </c>
      <c r="G109" s="139">
        <v>30</v>
      </c>
      <c r="H109" s="138">
        <v>190</v>
      </c>
      <c r="I109" s="138">
        <v>6</v>
      </c>
      <c r="J109" s="138">
        <v>850</v>
      </c>
      <c r="K109" s="138" t="s">
        <v>375</v>
      </c>
      <c r="L109" s="138"/>
      <c r="M109" s="171" t="s">
        <v>422</v>
      </c>
      <c r="N109" s="136">
        <f t="shared" si="1"/>
        <v>5.18</v>
      </c>
    </row>
    <row r="110" spans="1:14">
      <c r="A110" s="138">
        <v>342013</v>
      </c>
      <c r="B110" s="138" t="s">
        <v>534</v>
      </c>
      <c r="C110" s="138">
        <v>67</v>
      </c>
      <c r="D110" s="139">
        <v>21.7</v>
      </c>
      <c r="E110" s="139">
        <v>63.4</v>
      </c>
      <c r="F110" s="141">
        <v>9.4600000000000009</v>
      </c>
      <c r="G110" s="139">
        <v>34.200000000000003</v>
      </c>
      <c r="H110" s="138">
        <v>180</v>
      </c>
      <c r="I110" s="138">
        <v>20</v>
      </c>
      <c r="J110" s="138">
        <v>945</v>
      </c>
      <c r="K110" s="138" t="s">
        <v>375</v>
      </c>
      <c r="L110" s="138"/>
      <c r="M110" s="171" t="s">
        <v>422</v>
      </c>
      <c r="N110" s="136">
        <f t="shared" si="1"/>
        <v>4.7300000000000004</v>
      </c>
    </row>
    <row r="111" spans="1:14">
      <c r="A111" s="138">
        <v>342026</v>
      </c>
      <c r="B111" s="138" t="s">
        <v>534</v>
      </c>
      <c r="C111" s="138">
        <v>67</v>
      </c>
      <c r="D111" s="139">
        <v>19.3</v>
      </c>
      <c r="E111" s="139">
        <v>75.599999999999994</v>
      </c>
      <c r="F111" s="141">
        <v>13.12</v>
      </c>
      <c r="G111" s="139">
        <v>25.5</v>
      </c>
      <c r="H111" s="138">
        <v>315</v>
      </c>
      <c r="I111" s="138">
        <v>15</v>
      </c>
      <c r="J111" s="138">
        <v>670</v>
      </c>
      <c r="K111" s="138" t="s">
        <v>377</v>
      </c>
      <c r="L111" s="138"/>
      <c r="M111" s="171" t="s">
        <v>422</v>
      </c>
      <c r="N111" s="136">
        <f t="shared" si="1"/>
        <v>6.56</v>
      </c>
    </row>
    <row r="112" spans="1:14">
      <c r="A112" s="138">
        <v>427020</v>
      </c>
      <c r="B112" s="138" t="s">
        <v>534</v>
      </c>
      <c r="C112" s="138">
        <v>67</v>
      </c>
      <c r="D112" s="139">
        <v>22.1</v>
      </c>
      <c r="E112" s="139">
        <v>43.4</v>
      </c>
      <c r="F112" s="141">
        <v>8.3000000000000007</v>
      </c>
      <c r="G112" s="139">
        <v>50.9</v>
      </c>
      <c r="H112" s="138">
        <v>320</v>
      </c>
      <c r="I112" s="138">
        <v>10</v>
      </c>
      <c r="J112" s="138">
        <v>780</v>
      </c>
      <c r="K112" s="138" t="s">
        <v>381</v>
      </c>
      <c r="L112" s="138"/>
      <c r="M112" s="171" t="s">
        <v>422</v>
      </c>
      <c r="N112" s="136">
        <f t="shared" si="1"/>
        <v>4.1500000000000004</v>
      </c>
    </row>
    <row r="113" spans="1:14">
      <c r="A113" s="134">
        <v>333901</v>
      </c>
      <c r="B113" s="138" t="s">
        <v>534</v>
      </c>
      <c r="C113" s="134">
        <v>68</v>
      </c>
      <c r="D113" s="135">
        <v>18.600000000000001</v>
      </c>
      <c r="E113" s="135">
        <v>42.5</v>
      </c>
      <c r="F113" s="136">
        <v>10.43</v>
      </c>
      <c r="G113" s="135">
        <v>43.8</v>
      </c>
      <c r="H113" s="134">
        <v>160</v>
      </c>
      <c r="I113" s="134">
        <v>24</v>
      </c>
      <c r="J113" s="134">
        <v>840</v>
      </c>
      <c r="K113" s="134" t="s">
        <v>375</v>
      </c>
      <c r="M113" s="171" t="s">
        <v>422</v>
      </c>
      <c r="N113" s="136">
        <f t="shared" si="1"/>
        <v>5.2149999999999999</v>
      </c>
    </row>
    <row r="114" spans="1:14">
      <c r="A114" s="134">
        <v>333910</v>
      </c>
      <c r="B114" s="138" t="s">
        <v>534</v>
      </c>
      <c r="C114" s="134">
        <v>69</v>
      </c>
      <c r="D114" s="135">
        <v>18.7</v>
      </c>
      <c r="E114" s="135">
        <v>57</v>
      </c>
      <c r="F114" s="136">
        <v>11.4</v>
      </c>
      <c r="G114" s="135">
        <v>32.799999999999997</v>
      </c>
      <c r="H114" s="134">
        <v>75</v>
      </c>
      <c r="I114" s="134">
        <v>18</v>
      </c>
      <c r="J114" s="134">
        <v>910</v>
      </c>
      <c r="K114" s="134" t="s">
        <v>377</v>
      </c>
      <c r="M114" s="171" t="s">
        <v>422</v>
      </c>
      <c r="N114" s="136">
        <f t="shared" si="1"/>
        <v>5.7</v>
      </c>
    </row>
    <row r="115" spans="1:14">
      <c r="A115" s="134">
        <v>333912</v>
      </c>
      <c r="B115" s="138" t="s">
        <v>534</v>
      </c>
      <c r="C115" s="134">
        <v>69</v>
      </c>
      <c r="D115" s="135">
        <v>16.5</v>
      </c>
      <c r="E115" s="135">
        <v>49.3</v>
      </c>
      <c r="F115" s="136">
        <v>9.91</v>
      </c>
      <c r="G115" s="135">
        <v>33.5</v>
      </c>
      <c r="H115" s="134">
        <v>320</v>
      </c>
      <c r="I115" s="134">
        <v>30</v>
      </c>
      <c r="J115" s="134">
        <v>520</v>
      </c>
      <c r="K115" s="134" t="s">
        <v>376</v>
      </c>
      <c r="M115" s="171" t="s">
        <v>422</v>
      </c>
      <c r="N115" s="136">
        <f t="shared" si="1"/>
        <v>4.9550000000000001</v>
      </c>
    </row>
    <row r="116" spans="1:14">
      <c r="A116" s="138">
        <v>179010</v>
      </c>
      <c r="B116" s="138" t="s">
        <v>534</v>
      </c>
      <c r="C116" s="138">
        <v>70</v>
      </c>
      <c r="D116" s="139">
        <v>25.9</v>
      </c>
      <c r="E116" s="135">
        <v>54.3</v>
      </c>
      <c r="F116" s="136">
        <v>11.98</v>
      </c>
      <c r="G116" s="138">
        <v>47.7</v>
      </c>
      <c r="H116" s="138">
        <v>180</v>
      </c>
      <c r="I116" s="138">
        <v>2</v>
      </c>
      <c r="J116" s="138">
        <v>680</v>
      </c>
      <c r="K116" s="138" t="s">
        <v>381</v>
      </c>
      <c r="L116" s="138"/>
      <c r="M116" s="171" t="s">
        <v>422</v>
      </c>
      <c r="N116" s="136">
        <f t="shared" si="1"/>
        <v>5.99</v>
      </c>
    </row>
    <row r="117" spans="1:14">
      <c r="A117" s="138">
        <v>427028</v>
      </c>
      <c r="B117" s="138" t="s">
        <v>534</v>
      </c>
      <c r="C117" s="138">
        <v>70</v>
      </c>
      <c r="D117" s="139">
        <v>29.5</v>
      </c>
      <c r="E117" s="139">
        <v>54.5</v>
      </c>
      <c r="F117" s="141">
        <v>8.9</v>
      </c>
      <c r="G117" s="139">
        <v>54.1</v>
      </c>
      <c r="H117" s="138">
        <v>210</v>
      </c>
      <c r="I117" s="138">
        <v>4</v>
      </c>
      <c r="J117" s="138">
        <v>780</v>
      </c>
      <c r="K117" s="138" t="s">
        <v>375</v>
      </c>
      <c r="L117" s="138"/>
      <c r="M117" s="171" t="s">
        <v>422</v>
      </c>
      <c r="N117" s="136">
        <f t="shared" si="1"/>
        <v>4.45</v>
      </c>
    </row>
    <row r="118" spans="1:14">
      <c r="A118" s="138">
        <v>342019</v>
      </c>
      <c r="B118" s="138" t="s">
        <v>534</v>
      </c>
      <c r="C118" s="138">
        <v>71</v>
      </c>
      <c r="D118" s="139">
        <v>20.3</v>
      </c>
      <c r="E118" s="139">
        <v>71.099999999999994</v>
      </c>
      <c r="F118" s="141">
        <v>10.68</v>
      </c>
      <c r="G118" s="139">
        <v>28.6</v>
      </c>
      <c r="H118" s="138">
        <v>90</v>
      </c>
      <c r="I118" s="138">
        <v>17</v>
      </c>
      <c r="J118" s="138">
        <v>840</v>
      </c>
      <c r="K118" s="138" t="s">
        <v>375</v>
      </c>
      <c r="L118" s="138"/>
      <c r="M118" s="171" t="s">
        <v>422</v>
      </c>
      <c r="N118" s="136">
        <f t="shared" si="1"/>
        <v>5.34</v>
      </c>
    </row>
    <row r="119" spans="1:14">
      <c r="A119" s="138">
        <v>179032</v>
      </c>
      <c r="B119" s="138" t="s">
        <v>534</v>
      </c>
      <c r="C119" s="138">
        <v>72</v>
      </c>
      <c r="D119" s="139">
        <v>26.1</v>
      </c>
      <c r="E119" s="135">
        <v>71.8</v>
      </c>
      <c r="F119" s="136">
        <v>12.08</v>
      </c>
      <c r="G119" s="138">
        <v>36.4</v>
      </c>
      <c r="H119" s="138">
        <v>30</v>
      </c>
      <c r="I119" s="138">
        <v>4</v>
      </c>
      <c r="J119" s="138">
        <v>730</v>
      </c>
      <c r="K119" s="138" t="s">
        <v>375</v>
      </c>
      <c r="L119" s="138"/>
      <c r="M119" s="171" t="s">
        <v>422</v>
      </c>
      <c r="N119" s="136">
        <f t="shared" si="1"/>
        <v>6.04</v>
      </c>
    </row>
    <row r="120" spans="1:14">
      <c r="A120" s="138">
        <v>342002</v>
      </c>
      <c r="B120" s="138" t="s">
        <v>534</v>
      </c>
      <c r="C120" s="138">
        <v>72</v>
      </c>
      <c r="D120" s="139">
        <v>24.6</v>
      </c>
      <c r="E120" s="139">
        <v>78.599999999999994</v>
      </c>
      <c r="F120" s="141">
        <v>14.58</v>
      </c>
      <c r="G120" s="139">
        <v>31.3</v>
      </c>
      <c r="H120" s="138">
        <v>145</v>
      </c>
      <c r="I120" s="138">
        <v>25</v>
      </c>
      <c r="J120" s="138">
        <v>750</v>
      </c>
      <c r="K120" s="138" t="s">
        <v>375</v>
      </c>
      <c r="L120" s="138"/>
      <c r="M120" s="171" t="s">
        <v>422</v>
      </c>
      <c r="N120" s="136">
        <f t="shared" si="1"/>
        <v>7.29</v>
      </c>
    </row>
    <row r="121" spans="1:14">
      <c r="A121" s="138">
        <v>342009</v>
      </c>
      <c r="B121" s="138" t="s">
        <v>534</v>
      </c>
      <c r="C121" s="138">
        <v>72</v>
      </c>
      <c r="D121" s="139">
        <v>18.3</v>
      </c>
      <c r="E121" s="139">
        <v>70.099999999999994</v>
      </c>
      <c r="F121" s="141">
        <v>12.09</v>
      </c>
      <c r="G121" s="139">
        <v>26.1</v>
      </c>
      <c r="H121" s="138">
        <v>200</v>
      </c>
      <c r="I121" s="138">
        <v>25</v>
      </c>
      <c r="J121" s="138">
        <v>730</v>
      </c>
      <c r="K121" s="138" t="s">
        <v>375</v>
      </c>
      <c r="L121" s="138"/>
      <c r="M121" s="171" t="s">
        <v>422</v>
      </c>
      <c r="N121" s="136">
        <f t="shared" si="1"/>
        <v>6.0449999999999999</v>
      </c>
    </row>
    <row r="122" spans="1:14">
      <c r="A122" s="138">
        <v>342024</v>
      </c>
      <c r="B122" s="138" t="s">
        <v>534</v>
      </c>
      <c r="C122" s="138">
        <v>72</v>
      </c>
      <c r="D122" s="139">
        <v>22.5</v>
      </c>
      <c r="E122" s="139">
        <v>84.8</v>
      </c>
      <c r="F122" s="141">
        <v>13.4</v>
      </c>
      <c r="G122" s="139">
        <v>26.5</v>
      </c>
      <c r="H122" s="138">
        <v>60</v>
      </c>
      <c r="I122" s="138">
        <v>27</v>
      </c>
      <c r="J122" s="138">
        <v>860</v>
      </c>
      <c r="K122" s="138" t="s">
        <v>377</v>
      </c>
      <c r="L122" s="138"/>
      <c r="M122" s="171" t="s">
        <v>422</v>
      </c>
      <c r="N122" s="136">
        <f t="shared" si="1"/>
        <v>6.7</v>
      </c>
    </row>
    <row r="123" spans="1:14">
      <c r="A123" s="138">
        <v>179008</v>
      </c>
      <c r="B123" s="138" t="s">
        <v>534</v>
      </c>
      <c r="C123" s="138">
        <v>74</v>
      </c>
      <c r="D123" s="139">
        <v>26.4</v>
      </c>
      <c r="E123" s="135">
        <v>69.7</v>
      </c>
      <c r="F123" s="136">
        <v>10.77</v>
      </c>
      <c r="G123" s="138">
        <v>37.9</v>
      </c>
      <c r="H123" s="138">
        <v>180</v>
      </c>
      <c r="I123" s="138">
        <v>10</v>
      </c>
      <c r="J123" s="138">
        <v>685</v>
      </c>
      <c r="K123" s="138" t="s">
        <v>381</v>
      </c>
      <c r="L123" s="138"/>
      <c r="M123" s="171" t="s">
        <v>422</v>
      </c>
      <c r="N123" s="136">
        <f t="shared" si="1"/>
        <v>5.3849999999999998</v>
      </c>
    </row>
    <row r="124" spans="1:14">
      <c r="A124" s="138">
        <v>179040</v>
      </c>
      <c r="B124" s="138" t="s">
        <v>534</v>
      </c>
      <c r="C124" s="138">
        <v>74</v>
      </c>
      <c r="D124" s="139">
        <v>19.100000000000001</v>
      </c>
      <c r="E124" s="135">
        <v>60.3</v>
      </c>
      <c r="F124" s="136">
        <v>8.85</v>
      </c>
      <c r="G124" s="138">
        <v>31.7</v>
      </c>
      <c r="H124" s="138">
        <v>180</v>
      </c>
      <c r="I124" s="138">
        <v>10</v>
      </c>
      <c r="J124" s="138">
        <v>705</v>
      </c>
      <c r="K124" s="138" t="s">
        <v>375</v>
      </c>
      <c r="L124" s="138"/>
      <c r="M124" s="171" t="s">
        <v>422</v>
      </c>
      <c r="N124" s="136">
        <f t="shared" si="1"/>
        <v>4.4249999999999998</v>
      </c>
    </row>
    <row r="125" spans="1:14">
      <c r="A125" s="138">
        <v>342004</v>
      </c>
      <c r="B125" s="138" t="s">
        <v>534</v>
      </c>
      <c r="C125" s="138">
        <v>74</v>
      </c>
      <c r="D125" s="139">
        <v>24.7</v>
      </c>
      <c r="E125" s="139">
        <v>90.5</v>
      </c>
      <c r="F125" s="141">
        <v>13.73</v>
      </c>
      <c r="G125" s="139">
        <v>27.3</v>
      </c>
      <c r="H125" s="138">
        <v>120</v>
      </c>
      <c r="I125" s="138">
        <v>33</v>
      </c>
      <c r="J125" s="138">
        <v>720</v>
      </c>
      <c r="K125" s="138" t="s">
        <v>375</v>
      </c>
      <c r="L125" s="138"/>
      <c r="M125" s="171" t="s">
        <v>422</v>
      </c>
      <c r="N125" s="136">
        <f t="shared" si="1"/>
        <v>6.8650000000000002</v>
      </c>
    </row>
    <row r="126" spans="1:14">
      <c r="A126" s="138">
        <v>342023</v>
      </c>
      <c r="B126" s="138" t="s">
        <v>534</v>
      </c>
      <c r="C126" s="138">
        <v>75</v>
      </c>
      <c r="D126" s="139">
        <v>22.6</v>
      </c>
      <c r="E126" s="139">
        <v>94.6</v>
      </c>
      <c r="F126" s="141">
        <v>13.37</v>
      </c>
      <c r="G126" s="139">
        <v>23.9</v>
      </c>
      <c r="H126" s="138">
        <v>90</v>
      </c>
      <c r="I126" s="138">
        <v>25</v>
      </c>
      <c r="J126" s="138">
        <v>870</v>
      </c>
      <c r="K126" s="138" t="s">
        <v>377</v>
      </c>
      <c r="L126" s="138"/>
      <c r="M126" s="171" t="s">
        <v>422</v>
      </c>
      <c r="N126" s="136">
        <f t="shared" si="1"/>
        <v>6.6849999999999996</v>
      </c>
    </row>
    <row r="127" spans="1:14">
      <c r="A127" s="140">
        <v>342001</v>
      </c>
      <c r="B127" s="138" t="s">
        <v>534</v>
      </c>
      <c r="C127" s="138">
        <v>76</v>
      </c>
      <c r="D127" s="139">
        <v>24.82</v>
      </c>
      <c r="E127" s="139">
        <v>70.599999999999994</v>
      </c>
      <c r="F127" s="141">
        <v>14.45</v>
      </c>
      <c r="G127" s="139">
        <v>35.200000000000003</v>
      </c>
      <c r="H127" s="138">
        <v>10</v>
      </c>
      <c r="I127" s="138">
        <v>27</v>
      </c>
      <c r="J127" s="138">
        <v>705</v>
      </c>
      <c r="K127" s="138" t="s">
        <v>377</v>
      </c>
      <c r="L127" s="138"/>
      <c r="M127" s="171" t="s">
        <v>422</v>
      </c>
      <c r="N127" s="136">
        <f t="shared" si="1"/>
        <v>7.2249999999999996</v>
      </c>
    </row>
    <row r="128" spans="1:14">
      <c r="A128" s="138">
        <v>342025</v>
      </c>
      <c r="B128" s="138" t="s">
        <v>534</v>
      </c>
      <c r="C128" s="138">
        <v>77</v>
      </c>
      <c r="D128" s="139">
        <v>23.3</v>
      </c>
      <c r="E128" s="139">
        <v>83.3</v>
      </c>
      <c r="F128" s="141">
        <v>13.31</v>
      </c>
      <c r="G128" s="139">
        <v>28</v>
      </c>
      <c r="H128" s="138">
        <v>75</v>
      </c>
      <c r="I128" s="138">
        <v>30</v>
      </c>
      <c r="J128" s="138">
        <v>700</v>
      </c>
      <c r="K128" s="138" t="s">
        <v>377</v>
      </c>
      <c r="L128" s="138"/>
      <c r="M128" s="171" t="s">
        <v>422</v>
      </c>
      <c r="N128" s="136">
        <f t="shared" si="1"/>
        <v>6.6550000000000002</v>
      </c>
    </row>
    <row r="129" spans="1:14">
      <c r="A129" s="138">
        <v>427006</v>
      </c>
      <c r="B129" s="138" t="s">
        <v>534</v>
      </c>
      <c r="C129" s="138">
        <v>77</v>
      </c>
      <c r="D129" s="139">
        <v>23</v>
      </c>
      <c r="E129" s="139">
        <v>90.2</v>
      </c>
      <c r="F129" s="141">
        <v>13</v>
      </c>
      <c r="G129" s="139">
        <v>25.4</v>
      </c>
      <c r="H129" s="138">
        <v>280</v>
      </c>
      <c r="I129" s="138">
        <v>12</v>
      </c>
      <c r="J129" s="138">
        <v>770</v>
      </c>
      <c r="K129" s="138" t="s">
        <v>381</v>
      </c>
      <c r="L129" s="138"/>
      <c r="M129" s="171" t="s">
        <v>422</v>
      </c>
      <c r="N129" s="136">
        <f t="shared" si="1"/>
        <v>6.5</v>
      </c>
    </row>
    <row r="130" spans="1:14">
      <c r="A130" s="134">
        <v>333919</v>
      </c>
      <c r="B130" s="138" t="s">
        <v>534</v>
      </c>
      <c r="C130" s="134">
        <v>79</v>
      </c>
      <c r="D130" s="135">
        <v>22.1</v>
      </c>
      <c r="E130" s="135">
        <v>79.599999999999994</v>
      </c>
      <c r="F130" s="136">
        <v>10.7</v>
      </c>
      <c r="G130" s="135">
        <v>27.8</v>
      </c>
      <c r="H130" s="134">
        <v>115</v>
      </c>
      <c r="I130" s="134">
        <v>5</v>
      </c>
      <c r="J130" s="134">
        <v>1020</v>
      </c>
      <c r="K130" s="134" t="s">
        <v>377</v>
      </c>
      <c r="M130" s="171" t="s">
        <v>422</v>
      </c>
      <c r="N130" s="136">
        <f t="shared" si="1"/>
        <v>5.35</v>
      </c>
    </row>
    <row r="131" spans="1:14">
      <c r="A131" s="138">
        <v>342015</v>
      </c>
      <c r="B131" s="138" t="s">
        <v>534</v>
      </c>
      <c r="C131" s="138">
        <v>79</v>
      </c>
      <c r="D131" s="139">
        <v>21.7</v>
      </c>
      <c r="E131" s="139">
        <v>69.400000000000006</v>
      </c>
      <c r="F131" s="141">
        <v>9.8699999999999992</v>
      </c>
      <c r="G131" s="139">
        <v>31.3</v>
      </c>
      <c r="H131" s="138">
        <v>290</v>
      </c>
      <c r="I131" s="138">
        <v>23</v>
      </c>
      <c r="J131" s="138">
        <v>930</v>
      </c>
      <c r="K131" s="138" t="s">
        <v>375</v>
      </c>
      <c r="L131" s="138"/>
      <c r="M131" s="171" t="s">
        <v>422</v>
      </c>
      <c r="N131" s="136">
        <f t="shared" ref="N131:N194" si="2">F131/2</f>
        <v>4.9349999999999996</v>
      </c>
    </row>
    <row r="132" spans="1:14">
      <c r="A132" s="138">
        <v>342010</v>
      </c>
      <c r="B132" s="138" t="s">
        <v>534</v>
      </c>
      <c r="C132" s="138">
        <v>80</v>
      </c>
      <c r="D132" s="139">
        <v>23.7</v>
      </c>
      <c r="E132" s="139">
        <v>74</v>
      </c>
      <c r="F132" s="141">
        <v>12.91</v>
      </c>
      <c r="G132" s="139">
        <v>32</v>
      </c>
      <c r="H132" s="138">
        <v>190</v>
      </c>
      <c r="I132" s="138">
        <v>2</v>
      </c>
      <c r="J132" s="138">
        <v>860</v>
      </c>
      <c r="K132" s="138" t="s">
        <v>375</v>
      </c>
      <c r="L132" s="138"/>
      <c r="M132" s="171" t="s">
        <v>422</v>
      </c>
      <c r="N132" s="136">
        <f t="shared" si="2"/>
        <v>6.4550000000000001</v>
      </c>
    </row>
    <row r="133" spans="1:14">
      <c r="A133" s="138">
        <v>427007</v>
      </c>
      <c r="B133" s="138" t="s">
        <v>534</v>
      </c>
      <c r="C133" s="138">
        <v>80</v>
      </c>
      <c r="D133" s="139">
        <v>25.5</v>
      </c>
      <c r="E133" s="139">
        <v>103.2</v>
      </c>
      <c r="F133" s="141">
        <v>14.22</v>
      </c>
      <c r="G133" s="139">
        <v>24.7</v>
      </c>
      <c r="H133" s="138">
        <v>280</v>
      </c>
      <c r="I133" s="138">
        <v>12</v>
      </c>
      <c r="J133" s="138">
        <v>770</v>
      </c>
      <c r="K133" s="138" t="s">
        <v>381</v>
      </c>
      <c r="L133" s="138"/>
      <c r="M133" s="171" t="s">
        <v>422</v>
      </c>
      <c r="N133" s="136">
        <f t="shared" si="2"/>
        <v>7.11</v>
      </c>
    </row>
    <row r="134" spans="1:14">
      <c r="A134" s="138">
        <v>427009</v>
      </c>
      <c r="B134" s="138" t="s">
        <v>534</v>
      </c>
      <c r="C134" s="138">
        <v>80</v>
      </c>
      <c r="D134" s="139">
        <v>25.1</v>
      </c>
      <c r="E134" s="139">
        <v>77.3</v>
      </c>
      <c r="F134" s="141">
        <v>11.3</v>
      </c>
      <c r="G134" s="139">
        <v>32.5</v>
      </c>
      <c r="H134" s="138">
        <v>235</v>
      </c>
      <c r="I134" s="138">
        <v>10</v>
      </c>
      <c r="J134" s="138">
        <v>760</v>
      </c>
      <c r="K134" s="138" t="s">
        <v>375</v>
      </c>
      <c r="L134" s="138"/>
      <c r="M134" s="171" t="s">
        <v>422</v>
      </c>
      <c r="N134" s="136">
        <f t="shared" si="2"/>
        <v>5.65</v>
      </c>
    </row>
    <row r="135" spans="1:14">
      <c r="A135" s="138">
        <v>342003</v>
      </c>
      <c r="B135" s="138" t="s">
        <v>534</v>
      </c>
      <c r="C135" s="138">
        <v>81</v>
      </c>
      <c r="D135" s="139">
        <v>23.2</v>
      </c>
      <c r="E135" s="139">
        <v>74.7</v>
      </c>
      <c r="F135" s="141">
        <v>15.71</v>
      </c>
      <c r="G135" s="139">
        <v>31.1</v>
      </c>
      <c r="H135" s="138">
        <v>180</v>
      </c>
      <c r="I135" s="138">
        <v>28</v>
      </c>
      <c r="J135" s="138">
        <v>735</v>
      </c>
      <c r="K135" s="138" t="s">
        <v>375</v>
      </c>
      <c r="L135" s="138"/>
      <c r="M135" s="171" t="s">
        <v>422</v>
      </c>
      <c r="N135" s="136">
        <f t="shared" si="2"/>
        <v>7.8550000000000004</v>
      </c>
    </row>
    <row r="136" spans="1:14">
      <c r="A136" s="134">
        <v>333915</v>
      </c>
      <c r="B136" s="138" t="s">
        <v>534</v>
      </c>
      <c r="C136" s="134">
        <v>85</v>
      </c>
      <c r="D136" s="135">
        <v>28</v>
      </c>
      <c r="E136" s="135">
        <v>67.2</v>
      </c>
      <c r="F136" s="136">
        <v>9.9</v>
      </c>
      <c r="G136" s="135">
        <v>41.7</v>
      </c>
      <c r="H136" s="134">
        <v>115</v>
      </c>
      <c r="I136" s="134">
        <v>5</v>
      </c>
      <c r="J136" s="134">
        <v>1010</v>
      </c>
      <c r="K136" s="134" t="s">
        <v>377</v>
      </c>
      <c r="M136" s="171" t="s">
        <v>422</v>
      </c>
      <c r="N136" s="136">
        <f t="shared" si="2"/>
        <v>4.95</v>
      </c>
    </row>
    <row r="137" spans="1:14">
      <c r="A137" s="138">
        <v>179006</v>
      </c>
      <c r="B137" s="138" t="s">
        <v>534</v>
      </c>
      <c r="C137" s="138">
        <v>87</v>
      </c>
      <c r="D137" s="139">
        <v>27.5</v>
      </c>
      <c r="E137" s="135">
        <v>83.4</v>
      </c>
      <c r="F137" s="136">
        <v>11.5</v>
      </c>
      <c r="G137" s="138">
        <v>33</v>
      </c>
      <c r="H137" s="138">
        <v>180</v>
      </c>
      <c r="I137" s="138">
        <v>10</v>
      </c>
      <c r="J137" s="138">
        <v>685</v>
      </c>
      <c r="K137" s="138" t="s">
        <v>381</v>
      </c>
      <c r="L137" s="138"/>
      <c r="M137" s="171" t="s">
        <v>422</v>
      </c>
      <c r="N137" s="136">
        <f t="shared" si="2"/>
        <v>5.75</v>
      </c>
    </row>
    <row r="138" spans="1:14">
      <c r="A138" s="138">
        <v>427001</v>
      </c>
      <c r="B138" s="138" t="s">
        <v>534</v>
      </c>
      <c r="C138" s="138">
        <v>87</v>
      </c>
      <c r="D138" s="139">
        <v>25</v>
      </c>
      <c r="E138" s="139">
        <v>90.8</v>
      </c>
      <c r="F138" s="141">
        <v>14.11</v>
      </c>
      <c r="G138" s="139">
        <v>27.5</v>
      </c>
      <c r="H138" s="138">
        <v>210</v>
      </c>
      <c r="I138" s="138">
        <v>4</v>
      </c>
      <c r="J138" s="138">
        <v>780</v>
      </c>
      <c r="K138" s="138" t="s">
        <v>375</v>
      </c>
      <c r="L138" s="138"/>
      <c r="M138" s="171" t="s">
        <v>422</v>
      </c>
      <c r="N138" s="136">
        <f t="shared" si="2"/>
        <v>7.0549999999999997</v>
      </c>
    </row>
    <row r="139" spans="1:14">
      <c r="A139" s="134">
        <v>333904</v>
      </c>
      <c r="B139" s="138" t="s">
        <v>534</v>
      </c>
      <c r="C139" s="134">
        <v>88</v>
      </c>
      <c r="D139" s="135">
        <v>20.6</v>
      </c>
      <c r="E139" s="135">
        <v>63.5</v>
      </c>
      <c r="F139" s="136">
        <v>10.86</v>
      </c>
      <c r="G139" s="135">
        <v>32.4</v>
      </c>
      <c r="H139" s="134">
        <v>345</v>
      </c>
      <c r="I139" s="134">
        <v>30</v>
      </c>
      <c r="J139" s="134">
        <v>770</v>
      </c>
      <c r="K139" s="134" t="s">
        <v>375</v>
      </c>
      <c r="M139" s="171" t="s">
        <v>422</v>
      </c>
      <c r="N139" s="136">
        <f t="shared" si="2"/>
        <v>5.43</v>
      </c>
    </row>
    <row r="140" spans="1:14">
      <c r="A140" s="138">
        <v>179009</v>
      </c>
      <c r="B140" s="138" t="s">
        <v>534</v>
      </c>
      <c r="C140" s="138">
        <v>92</v>
      </c>
      <c r="D140" s="139">
        <v>30.4</v>
      </c>
      <c r="E140" s="135">
        <v>81.5</v>
      </c>
      <c r="F140" s="136">
        <v>14.8</v>
      </c>
      <c r="G140" s="138">
        <v>37.299999999999997</v>
      </c>
      <c r="H140" s="138">
        <v>180</v>
      </c>
      <c r="I140" s="138">
        <v>2</v>
      </c>
      <c r="J140" s="138">
        <v>680</v>
      </c>
      <c r="K140" s="138" t="s">
        <v>381</v>
      </c>
      <c r="L140" s="138"/>
      <c r="M140" s="171" t="s">
        <v>422</v>
      </c>
      <c r="N140" s="136">
        <f t="shared" si="2"/>
        <v>7.4</v>
      </c>
    </row>
    <row r="141" spans="1:14">
      <c r="A141" s="134">
        <v>333908</v>
      </c>
      <c r="B141" s="138" t="s">
        <v>534</v>
      </c>
      <c r="C141" s="134">
        <v>94</v>
      </c>
      <c r="D141" s="135">
        <v>29</v>
      </c>
      <c r="E141" s="135">
        <v>92.6</v>
      </c>
      <c r="F141" s="136">
        <v>13.44</v>
      </c>
      <c r="G141" s="135">
        <v>31.3</v>
      </c>
      <c r="H141" s="134">
        <v>345</v>
      </c>
      <c r="I141" s="134">
        <v>30</v>
      </c>
      <c r="J141" s="134">
        <v>770</v>
      </c>
      <c r="K141" s="134" t="s">
        <v>375</v>
      </c>
      <c r="M141" s="171" t="s">
        <v>422</v>
      </c>
      <c r="N141" s="136">
        <f t="shared" si="2"/>
        <v>6.72</v>
      </c>
    </row>
    <row r="142" spans="1:14">
      <c r="A142" s="138">
        <v>427002</v>
      </c>
      <c r="B142" s="138" t="s">
        <v>534</v>
      </c>
      <c r="C142" s="138">
        <v>94</v>
      </c>
      <c r="D142" s="139">
        <v>30.2</v>
      </c>
      <c r="E142" s="139">
        <v>82.7</v>
      </c>
      <c r="F142" s="141">
        <v>12.94</v>
      </c>
      <c r="G142" s="139">
        <v>36.5</v>
      </c>
      <c r="H142" s="138">
        <v>210</v>
      </c>
      <c r="I142" s="138">
        <v>4</v>
      </c>
      <c r="J142" s="138">
        <v>780</v>
      </c>
      <c r="K142" s="138" t="s">
        <v>375</v>
      </c>
      <c r="L142" s="138"/>
      <c r="M142" s="171" t="s">
        <v>422</v>
      </c>
      <c r="N142" s="136">
        <f t="shared" si="2"/>
        <v>6.47</v>
      </c>
    </row>
    <row r="143" spans="1:14">
      <c r="A143" s="138">
        <v>427026</v>
      </c>
      <c r="B143" s="138" t="s">
        <v>534</v>
      </c>
      <c r="C143" s="138">
        <v>94</v>
      </c>
      <c r="D143" s="139">
        <v>31.5</v>
      </c>
      <c r="E143" s="139">
        <v>93.4</v>
      </c>
      <c r="F143" s="141">
        <v>14.7</v>
      </c>
      <c r="G143" s="139">
        <v>33.700000000000003</v>
      </c>
      <c r="H143" s="146" t="s">
        <v>388</v>
      </c>
      <c r="I143" s="138">
        <v>0</v>
      </c>
      <c r="J143" s="138">
        <v>760</v>
      </c>
      <c r="K143" s="138" t="s">
        <v>381</v>
      </c>
      <c r="L143" s="138"/>
      <c r="M143" s="171" t="s">
        <v>422</v>
      </c>
      <c r="N143" s="136">
        <f t="shared" si="2"/>
        <v>7.35</v>
      </c>
    </row>
    <row r="144" spans="1:14">
      <c r="A144" s="138">
        <v>427008</v>
      </c>
      <c r="B144" s="138" t="s">
        <v>534</v>
      </c>
      <c r="C144" s="138">
        <v>95</v>
      </c>
      <c r="D144" s="139">
        <v>27.5</v>
      </c>
      <c r="E144" s="139">
        <v>78.3</v>
      </c>
      <c r="F144" s="141">
        <v>13.1</v>
      </c>
      <c r="G144" s="139">
        <v>35.1</v>
      </c>
      <c r="H144" s="138">
        <v>280</v>
      </c>
      <c r="I144" s="138">
        <v>12</v>
      </c>
      <c r="J144" s="138">
        <v>770</v>
      </c>
      <c r="K144" s="138" t="s">
        <v>381</v>
      </c>
      <c r="L144" s="138"/>
      <c r="M144" s="171" t="s">
        <v>422</v>
      </c>
      <c r="N144" s="136">
        <f t="shared" si="2"/>
        <v>6.55</v>
      </c>
    </row>
    <row r="145" spans="1:14">
      <c r="A145" s="134">
        <v>333906</v>
      </c>
      <c r="B145" s="138" t="s">
        <v>534</v>
      </c>
      <c r="C145" s="134">
        <v>96</v>
      </c>
      <c r="D145" s="135">
        <v>30.5</v>
      </c>
      <c r="E145" s="135">
        <v>86.2</v>
      </c>
      <c r="F145" s="136">
        <v>14.29</v>
      </c>
      <c r="G145" s="135">
        <v>35.4</v>
      </c>
      <c r="H145" s="134">
        <v>345</v>
      </c>
      <c r="I145" s="134">
        <v>30</v>
      </c>
      <c r="J145" s="134">
        <v>770</v>
      </c>
      <c r="K145" s="134" t="s">
        <v>375</v>
      </c>
      <c r="M145" s="171" t="s">
        <v>422</v>
      </c>
      <c r="N145" s="136">
        <f t="shared" si="2"/>
        <v>7.1449999999999996</v>
      </c>
    </row>
    <row r="146" spans="1:14">
      <c r="A146" s="134">
        <v>333909</v>
      </c>
      <c r="B146" s="138" t="s">
        <v>534</v>
      </c>
      <c r="C146" s="134">
        <v>96</v>
      </c>
      <c r="D146" s="135">
        <v>31.9</v>
      </c>
      <c r="E146" s="135">
        <v>101.5</v>
      </c>
      <c r="F146" s="136">
        <v>12.35</v>
      </c>
      <c r="G146" s="135">
        <v>31.4</v>
      </c>
      <c r="H146" s="134">
        <v>345</v>
      </c>
      <c r="I146" s="134">
        <v>30</v>
      </c>
      <c r="J146" s="134">
        <v>770</v>
      </c>
      <c r="K146" s="134" t="s">
        <v>375</v>
      </c>
      <c r="M146" s="171" t="s">
        <v>422</v>
      </c>
      <c r="N146" s="136">
        <f t="shared" si="2"/>
        <v>6.1749999999999998</v>
      </c>
    </row>
    <row r="147" spans="1:14">
      <c r="A147" s="138">
        <v>427003</v>
      </c>
      <c r="B147" s="138" t="s">
        <v>534</v>
      </c>
      <c r="C147" s="138">
        <v>97</v>
      </c>
      <c r="D147" s="139">
        <v>28.5</v>
      </c>
      <c r="E147" s="139">
        <v>84.3</v>
      </c>
      <c r="F147" s="141">
        <v>13.02</v>
      </c>
      <c r="G147" s="139">
        <v>33.799999999999997</v>
      </c>
      <c r="H147" s="138">
        <v>210</v>
      </c>
      <c r="I147" s="138">
        <v>4</v>
      </c>
      <c r="J147" s="138">
        <v>780</v>
      </c>
      <c r="K147" s="138" t="s">
        <v>375</v>
      </c>
      <c r="L147" s="138"/>
      <c r="M147" s="171" t="s">
        <v>422</v>
      </c>
      <c r="N147" s="136">
        <f t="shared" si="2"/>
        <v>6.51</v>
      </c>
    </row>
    <row r="148" spans="1:14">
      <c r="A148" s="134">
        <v>333907</v>
      </c>
      <c r="B148" s="138" t="s">
        <v>534</v>
      </c>
      <c r="C148" s="134">
        <v>102</v>
      </c>
      <c r="D148" s="135">
        <v>32.799999999999997</v>
      </c>
      <c r="E148" s="135">
        <v>97.9</v>
      </c>
      <c r="F148" s="136">
        <v>13.64</v>
      </c>
      <c r="G148" s="135">
        <v>33.5</v>
      </c>
      <c r="H148" s="134">
        <v>345</v>
      </c>
      <c r="I148" s="134">
        <v>30</v>
      </c>
      <c r="J148" s="134">
        <v>770</v>
      </c>
      <c r="K148" s="134" t="s">
        <v>375</v>
      </c>
      <c r="M148" s="171" t="s">
        <v>422</v>
      </c>
      <c r="N148" s="136">
        <f t="shared" si="2"/>
        <v>6.82</v>
      </c>
    </row>
    <row r="149" spans="1:14">
      <c r="A149" s="171" t="s">
        <v>414</v>
      </c>
      <c r="B149" s="138" t="s">
        <v>534</v>
      </c>
      <c r="D149" s="134">
        <v>8.8000000000000007</v>
      </c>
      <c r="E149" s="134">
        <v>8</v>
      </c>
      <c r="F149" s="136">
        <v>1.6351767622932518</v>
      </c>
      <c r="M149" s="171" t="s">
        <v>425</v>
      </c>
      <c r="N149" s="136">
        <f t="shared" si="2"/>
        <v>0.81758838114662591</v>
      </c>
    </row>
    <row r="150" spans="1:14">
      <c r="A150" s="171" t="s">
        <v>414</v>
      </c>
      <c r="B150" s="138" t="s">
        <v>534</v>
      </c>
      <c r="D150" s="134">
        <v>10.5</v>
      </c>
      <c r="E150" s="134">
        <v>9</v>
      </c>
      <c r="F150" s="136">
        <v>1.7480774889473265</v>
      </c>
      <c r="M150" s="171" t="s">
        <v>425</v>
      </c>
      <c r="N150" s="136">
        <f t="shared" si="2"/>
        <v>0.87403874447366325</v>
      </c>
    </row>
    <row r="151" spans="1:14">
      <c r="A151" s="171" t="s">
        <v>414</v>
      </c>
      <c r="B151" s="138" t="s">
        <v>534</v>
      </c>
      <c r="D151" s="134">
        <v>11.8</v>
      </c>
      <c r="E151" s="134">
        <v>10</v>
      </c>
      <c r="F151" s="136">
        <v>1.85411616971131</v>
      </c>
      <c r="M151" s="171" t="s">
        <v>425</v>
      </c>
      <c r="N151" s="136">
        <f t="shared" si="2"/>
        <v>0.927058084855655</v>
      </c>
    </row>
    <row r="152" spans="1:14">
      <c r="A152" s="171" t="s">
        <v>414</v>
      </c>
      <c r="B152" s="138" t="s">
        <v>534</v>
      </c>
      <c r="D152" s="134">
        <v>13</v>
      </c>
      <c r="E152" s="134">
        <v>11</v>
      </c>
      <c r="F152" s="136">
        <v>1.9544100476116797</v>
      </c>
      <c r="M152" s="171" t="s">
        <v>425</v>
      </c>
      <c r="N152" s="136">
        <f t="shared" si="2"/>
        <v>0.97720502380583985</v>
      </c>
    </row>
    <row r="153" spans="1:14">
      <c r="A153" s="171" t="s">
        <v>414</v>
      </c>
      <c r="B153" s="138" t="s">
        <v>534</v>
      </c>
      <c r="D153" s="134">
        <v>14</v>
      </c>
      <c r="E153" s="134">
        <v>12</v>
      </c>
      <c r="F153" s="136">
        <v>2.0498025508877769</v>
      </c>
      <c r="M153" s="171" t="s">
        <v>425</v>
      </c>
      <c r="N153" s="136">
        <f t="shared" si="2"/>
        <v>1.0249012754438884</v>
      </c>
    </row>
    <row r="154" spans="1:14">
      <c r="A154" s="171" t="s">
        <v>414</v>
      </c>
      <c r="B154" s="138" t="s">
        <v>534</v>
      </c>
      <c r="D154" s="134">
        <v>14.9</v>
      </c>
      <c r="E154" s="134">
        <v>13</v>
      </c>
      <c r="F154" s="136">
        <v>2.1409489393833252</v>
      </c>
      <c r="M154" s="171" t="s">
        <v>425</v>
      </c>
      <c r="N154" s="136">
        <f t="shared" si="2"/>
        <v>1.0704744696916626</v>
      </c>
    </row>
    <row r="155" spans="1:14">
      <c r="A155" s="171" t="s">
        <v>414</v>
      </c>
      <c r="B155" s="138" t="s">
        <v>534</v>
      </c>
      <c r="D155" s="134">
        <v>15.6</v>
      </c>
      <c r="E155" s="134">
        <v>14</v>
      </c>
      <c r="F155" s="136">
        <v>2.2567583341910251</v>
      </c>
      <c r="M155" s="171" t="s">
        <v>425</v>
      </c>
      <c r="N155" s="136">
        <f t="shared" si="2"/>
        <v>1.1283791670955126</v>
      </c>
    </row>
    <row r="156" spans="1:14">
      <c r="A156" s="171" t="s">
        <v>414</v>
      </c>
      <c r="B156" s="138" t="s">
        <v>534</v>
      </c>
      <c r="D156" s="134">
        <v>16.2</v>
      </c>
      <c r="E156" s="134">
        <v>15</v>
      </c>
      <c r="F156" s="136">
        <v>2.3669081090812791</v>
      </c>
      <c r="M156" s="171" t="s">
        <v>425</v>
      </c>
      <c r="N156" s="136">
        <f t="shared" si="2"/>
        <v>1.1834540545406396</v>
      </c>
    </row>
    <row r="157" spans="1:14">
      <c r="A157" s="171" t="s">
        <v>414</v>
      </c>
      <c r="B157" s="138" t="s">
        <v>534</v>
      </c>
      <c r="D157" s="134">
        <v>16.8</v>
      </c>
      <c r="E157" s="134">
        <v>16</v>
      </c>
      <c r="F157" s="136">
        <v>2.4721548929484132</v>
      </c>
      <c r="M157" s="171" t="s">
        <v>425</v>
      </c>
      <c r="N157" s="136">
        <f t="shared" si="2"/>
        <v>1.2360774464742066</v>
      </c>
    </row>
    <row r="158" spans="1:14">
      <c r="A158" s="171" t="s">
        <v>414</v>
      </c>
      <c r="B158" s="138" t="s">
        <v>534</v>
      </c>
      <c r="D158" s="134">
        <v>17.3</v>
      </c>
      <c r="E158" s="134">
        <v>17</v>
      </c>
      <c r="F158" s="136">
        <v>2.5977239243415307</v>
      </c>
      <c r="M158" s="171" t="s">
        <v>425</v>
      </c>
      <c r="N158" s="136">
        <f t="shared" si="2"/>
        <v>1.2988619621707653</v>
      </c>
    </row>
    <row r="159" spans="1:14">
      <c r="A159" s="171" t="s">
        <v>414</v>
      </c>
      <c r="B159" s="138" t="s">
        <v>534</v>
      </c>
      <c r="D159" s="134">
        <v>17.8</v>
      </c>
      <c r="E159" s="134">
        <v>18</v>
      </c>
      <c r="F159" s="136">
        <v>2.717496892263898</v>
      </c>
      <c r="M159" s="171" t="s">
        <v>425</v>
      </c>
      <c r="N159" s="136">
        <f t="shared" si="2"/>
        <v>1.358748446131949</v>
      </c>
    </row>
    <row r="160" spans="1:14">
      <c r="A160" s="171" t="s">
        <v>414</v>
      </c>
      <c r="B160" s="138" t="s">
        <v>534</v>
      </c>
      <c r="D160" s="134">
        <v>18.2</v>
      </c>
      <c r="E160" s="134">
        <v>19</v>
      </c>
      <c r="F160" s="136">
        <v>2.8322092316478891</v>
      </c>
      <c r="M160" s="171" t="s">
        <v>425</v>
      </c>
      <c r="N160" s="136">
        <f t="shared" si="2"/>
        <v>1.4161046158239445</v>
      </c>
    </row>
    <row r="161" spans="1:14">
      <c r="A161" s="171" t="s">
        <v>414</v>
      </c>
      <c r="B161" s="138" t="s">
        <v>534</v>
      </c>
      <c r="D161" s="134">
        <v>18.5</v>
      </c>
      <c r="E161" s="134">
        <v>20</v>
      </c>
      <c r="F161" s="136">
        <v>2.9640095915284457</v>
      </c>
      <c r="M161" s="171" t="s">
        <v>425</v>
      </c>
      <c r="N161" s="136">
        <f t="shared" si="2"/>
        <v>1.4820047957642228</v>
      </c>
    </row>
    <row r="162" spans="1:14">
      <c r="A162" s="171" t="s">
        <v>414</v>
      </c>
      <c r="B162" s="138" t="s">
        <v>534</v>
      </c>
      <c r="D162" s="134">
        <v>18.8</v>
      </c>
      <c r="E162" s="134">
        <v>21</v>
      </c>
      <c r="F162" s="136">
        <v>3.110726690017501</v>
      </c>
      <c r="M162" s="171" t="s">
        <v>425</v>
      </c>
      <c r="N162" s="136">
        <f t="shared" si="2"/>
        <v>1.5553633450087505</v>
      </c>
    </row>
    <row r="163" spans="1:14">
      <c r="A163" s="171" t="s">
        <v>414</v>
      </c>
      <c r="B163" s="138" t="s">
        <v>534</v>
      </c>
      <c r="D163" s="134">
        <v>19.100000000000001</v>
      </c>
      <c r="E163" s="134">
        <v>22</v>
      </c>
      <c r="F163" s="136">
        <v>3.2508288514318702</v>
      </c>
      <c r="M163" s="171" t="s">
        <v>425</v>
      </c>
      <c r="N163" s="136">
        <f t="shared" si="2"/>
        <v>1.6254144257159351</v>
      </c>
    </row>
    <row r="164" spans="1:14">
      <c r="A164" s="171" t="s">
        <v>414</v>
      </c>
      <c r="B164" s="138" t="s">
        <v>534</v>
      </c>
      <c r="D164" s="134">
        <v>19.399999999999999</v>
      </c>
      <c r="E164" s="134">
        <v>23</v>
      </c>
      <c r="F164" s="136">
        <v>3.4038918691829769</v>
      </c>
      <c r="M164" s="171" t="s">
        <v>425</v>
      </c>
      <c r="N164" s="136">
        <f t="shared" si="2"/>
        <v>1.7019459345914885</v>
      </c>
    </row>
    <row r="165" spans="1:14">
      <c r="A165" s="171" t="s">
        <v>414</v>
      </c>
      <c r="B165" s="138" t="s">
        <v>534</v>
      </c>
      <c r="D165" s="134">
        <v>19.600000000000001</v>
      </c>
      <c r="E165" s="134">
        <v>24</v>
      </c>
      <c r="F165" s="136">
        <v>3.5682482323055424</v>
      </c>
      <c r="M165" s="171" t="s">
        <v>425</v>
      </c>
      <c r="N165" s="136">
        <f t="shared" si="2"/>
        <v>1.7841241161527712</v>
      </c>
    </row>
    <row r="166" spans="1:14">
      <c r="A166" s="171" t="s">
        <v>414</v>
      </c>
      <c r="B166" s="138" t="s">
        <v>534</v>
      </c>
      <c r="D166" s="134">
        <v>19.8</v>
      </c>
      <c r="E166" s="134">
        <v>25</v>
      </c>
      <c r="F166" s="136">
        <v>3.7253605245148118</v>
      </c>
      <c r="M166" s="171" t="s">
        <v>425</v>
      </c>
      <c r="N166" s="136">
        <f t="shared" si="2"/>
        <v>1.8626802622574059</v>
      </c>
    </row>
    <row r="167" spans="1:14">
      <c r="A167" s="171" t="s">
        <v>414</v>
      </c>
      <c r="B167" s="138" t="s">
        <v>534</v>
      </c>
      <c r="D167" s="134">
        <v>20</v>
      </c>
      <c r="E167" s="134">
        <v>26</v>
      </c>
      <c r="F167" s="136">
        <v>3.8761097285648303</v>
      </c>
      <c r="M167" s="171" t="s">
        <v>425</v>
      </c>
      <c r="N167" s="136">
        <f t="shared" si="2"/>
        <v>1.9380548642824151</v>
      </c>
    </row>
    <row r="168" spans="1:14">
      <c r="A168" s="171" t="s">
        <v>414</v>
      </c>
      <c r="B168" s="138" t="s">
        <v>534</v>
      </c>
      <c r="D168" s="134">
        <v>20.100000000000001</v>
      </c>
      <c r="E168" s="134">
        <v>27</v>
      </c>
      <c r="F168" s="136">
        <v>4.037012035232256</v>
      </c>
      <c r="M168" s="171" t="s">
        <v>425</v>
      </c>
      <c r="N168" s="136">
        <f t="shared" si="2"/>
        <v>2.018506017616128</v>
      </c>
    </row>
    <row r="169" spans="1:14">
      <c r="A169" s="171" t="s">
        <v>414</v>
      </c>
      <c r="B169" s="138" t="s">
        <v>534</v>
      </c>
      <c r="D169" s="134">
        <v>20.2</v>
      </c>
      <c r="E169" s="134">
        <v>28</v>
      </c>
      <c r="F169" s="136">
        <v>4.1917425633434657</v>
      </c>
      <c r="M169" s="171" t="s">
        <v>425</v>
      </c>
      <c r="N169" s="136">
        <f t="shared" si="2"/>
        <v>2.0958712816717329</v>
      </c>
    </row>
    <row r="170" spans="1:14">
      <c r="A170" s="171" t="s">
        <v>414</v>
      </c>
      <c r="B170" s="138" t="s">
        <v>534</v>
      </c>
      <c r="D170" s="134">
        <v>20.3</v>
      </c>
      <c r="E170" s="134">
        <v>29</v>
      </c>
      <c r="F170" s="136">
        <v>4.3556020498381072</v>
      </c>
      <c r="M170" s="171" t="s">
        <v>425</v>
      </c>
      <c r="N170" s="136">
        <f t="shared" si="2"/>
        <v>2.1778010249190536</v>
      </c>
    </row>
    <row r="171" spans="1:14">
      <c r="A171" s="171" t="s">
        <v>414</v>
      </c>
      <c r="B171" s="138" t="s">
        <v>534</v>
      </c>
      <c r="D171" s="134">
        <v>20.399999999999999</v>
      </c>
      <c r="E171" s="134">
        <v>30</v>
      </c>
      <c r="F171" s="136">
        <v>4.5135166683820502</v>
      </c>
      <c r="M171" s="171" t="s">
        <v>425</v>
      </c>
      <c r="N171" s="136">
        <f t="shared" si="2"/>
        <v>2.2567583341910251</v>
      </c>
    </row>
    <row r="172" spans="1:14">
      <c r="A172" s="171" t="s">
        <v>414</v>
      </c>
      <c r="B172" s="138" t="s">
        <v>534</v>
      </c>
      <c r="D172" s="134">
        <v>20.399999999999999</v>
      </c>
      <c r="E172" s="134">
        <v>31</v>
      </c>
      <c r="F172" s="136">
        <v>4.6797136845585756</v>
      </c>
      <c r="M172" s="171" t="s">
        <v>425</v>
      </c>
      <c r="N172" s="136">
        <f t="shared" si="2"/>
        <v>2.3398568422792878</v>
      </c>
    </row>
    <row r="173" spans="1:14">
      <c r="A173" s="171" t="s">
        <v>414</v>
      </c>
      <c r="B173" s="138" t="s">
        <v>534</v>
      </c>
      <c r="D173" s="134">
        <v>20.5</v>
      </c>
      <c r="E173" s="134">
        <v>32</v>
      </c>
      <c r="F173" s="136">
        <v>4.8402073946399229</v>
      </c>
      <c r="M173" s="171" t="s">
        <v>425</v>
      </c>
      <c r="N173" s="136">
        <f t="shared" si="2"/>
        <v>2.4201036973199614</v>
      </c>
    </row>
    <row r="174" spans="1:14">
      <c r="A174" s="171" t="s">
        <v>414</v>
      </c>
      <c r="B174" s="138" t="s">
        <v>534</v>
      </c>
      <c r="C174" s="134">
        <v>35</v>
      </c>
      <c r="D174" s="134">
        <v>5.9</v>
      </c>
      <c r="E174" s="134">
        <v>4</v>
      </c>
      <c r="F174" s="136">
        <v>1.7112717355495808</v>
      </c>
      <c r="M174" s="171" t="s">
        <v>426</v>
      </c>
      <c r="N174" s="136">
        <f t="shared" si="2"/>
        <v>0.85563586777479039</v>
      </c>
    </row>
    <row r="175" spans="1:14">
      <c r="A175" s="171" t="s">
        <v>414</v>
      </c>
      <c r="B175" s="138" t="s">
        <v>534</v>
      </c>
      <c r="C175" s="134">
        <v>35</v>
      </c>
      <c r="D175" s="134">
        <v>6.8</v>
      </c>
      <c r="E175" s="134">
        <v>5</v>
      </c>
      <c r="F175" s="136">
        <v>1.7112717355495808</v>
      </c>
      <c r="M175" s="171" t="s">
        <v>426</v>
      </c>
      <c r="N175" s="136">
        <f t="shared" si="2"/>
        <v>0.85563586777479039</v>
      </c>
    </row>
    <row r="176" spans="1:14">
      <c r="A176" s="171" t="s">
        <v>414</v>
      </c>
      <c r="B176" s="138" t="s">
        <v>534</v>
      </c>
      <c r="C176" s="134">
        <v>35</v>
      </c>
      <c r="D176" s="134">
        <v>7.7</v>
      </c>
      <c r="E176" s="134">
        <v>6</v>
      </c>
      <c r="F176" s="136">
        <v>1.7480774889473265</v>
      </c>
      <c r="M176" s="171" t="s">
        <v>426</v>
      </c>
      <c r="N176" s="136">
        <f t="shared" si="2"/>
        <v>0.87403874447366325</v>
      </c>
    </row>
    <row r="177" spans="1:14">
      <c r="A177" s="171" t="s">
        <v>414</v>
      </c>
      <c r="B177" s="138" t="s">
        <v>534</v>
      </c>
      <c r="C177" s="134">
        <v>35</v>
      </c>
      <c r="D177" s="134">
        <v>8.5</v>
      </c>
      <c r="E177" s="134">
        <v>7</v>
      </c>
      <c r="F177" s="136">
        <v>1.7841241161527712</v>
      </c>
      <c r="M177" s="171" t="s">
        <v>426</v>
      </c>
      <c r="N177" s="136">
        <f t="shared" si="2"/>
        <v>0.89206205807638561</v>
      </c>
    </row>
    <row r="178" spans="1:14">
      <c r="A178" s="171" t="s">
        <v>414</v>
      </c>
      <c r="B178" s="138" t="s">
        <v>534</v>
      </c>
      <c r="C178" s="134">
        <v>35</v>
      </c>
      <c r="D178" s="134">
        <v>9.1999999999999993</v>
      </c>
      <c r="E178" s="134">
        <v>8</v>
      </c>
      <c r="F178" s="136">
        <v>1.85411616971131</v>
      </c>
      <c r="M178" s="171" t="s">
        <v>426</v>
      </c>
      <c r="N178" s="136">
        <f t="shared" si="2"/>
        <v>0.927058084855655</v>
      </c>
    </row>
    <row r="179" spans="1:14">
      <c r="A179" s="171" t="s">
        <v>414</v>
      </c>
      <c r="B179" s="138" t="s">
        <v>534</v>
      </c>
      <c r="C179" s="134">
        <v>35</v>
      </c>
      <c r="D179" s="134">
        <v>9.9</v>
      </c>
      <c r="E179" s="134">
        <v>9</v>
      </c>
      <c r="F179" s="136">
        <v>1.921560480373171</v>
      </c>
      <c r="M179" s="171" t="s">
        <v>426</v>
      </c>
      <c r="N179" s="136">
        <f t="shared" si="2"/>
        <v>0.96078024018658548</v>
      </c>
    </row>
    <row r="180" spans="1:14">
      <c r="A180" s="171" t="s">
        <v>414</v>
      </c>
      <c r="B180" s="138" t="s">
        <v>534</v>
      </c>
      <c r="C180" s="134">
        <v>35</v>
      </c>
      <c r="D180" s="134">
        <v>10.5</v>
      </c>
      <c r="E180" s="134">
        <v>10</v>
      </c>
      <c r="F180" s="136">
        <v>1.9867165345562021</v>
      </c>
      <c r="M180" s="171" t="s">
        <v>426</v>
      </c>
      <c r="N180" s="136">
        <f t="shared" si="2"/>
        <v>0.99335826727810106</v>
      </c>
    </row>
    <row r="181" spans="1:14">
      <c r="A181" s="171" t="s">
        <v>414</v>
      </c>
      <c r="B181" s="138" t="s">
        <v>534</v>
      </c>
      <c r="C181" s="134">
        <v>35</v>
      </c>
      <c r="D181" s="134">
        <v>11.2</v>
      </c>
      <c r="E181" s="134">
        <v>11</v>
      </c>
      <c r="F181" s="136">
        <v>2.1110041228223762</v>
      </c>
      <c r="M181" s="171" t="s">
        <v>426</v>
      </c>
      <c r="N181" s="136">
        <f t="shared" si="2"/>
        <v>1.0555020614111881</v>
      </c>
    </row>
    <row r="182" spans="1:14">
      <c r="A182" s="171" t="s">
        <v>414</v>
      </c>
      <c r="B182" s="138" t="s">
        <v>534</v>
      </c>
      <c r="C182" s="134">
        <v>35</v>
      </c>
      <c r="D182" s="134">
        <v>11.7</v>
      </c>
      <c r="E182" s="134">
        <v>12</v>
      </c>
      <c r="F182" s="136">
        <v>2.2283703068536735</v>
      </c>
      <c r="M182" s="171" t="s">
        <v>426</v>
      </c>
      <c r="N182" s="136">
        <f t="shared" si="2"/>
        <v>1.1141851534268368</v>
      </c>
    </row>
    <row r="183" spans="1:14">
      <c r="A183" s="171" t="s">
        <v>414</v>
      </c>
      <c r="B183" s="138" t="s">
        <v>534</v>
      </c>
      <c r="C183" s="134">
        <v>35</v>
      </c>
      <c r="D183" s="134">
        <v>12.2</v>
      </c>
      <c r="E183" s="134">
        <v>13</v>
      </c>
      <c r="F183" s="136">
        <v>2.3669081090812791</v>
      </c>
      <c r="M183" s="171" t="s">
        <v>426</v>
      </c>
      <c r="N183" s="136">
        <f t="shared" si="2"/>
        <v>1.1834540545406396</v>
      </c>
    </row>
    <row r="184" spans="1:14">
      <c r="A184" s="171" t="s">
        <v>414</v>
      </c>
      <c r="B184" s="138" t="s">
        <v>534</v>
      </c>
      <c r="C184" s="134">
        <v>35</v>
      </c>
      <c r="D184" s="134">
        <v>12.7</v>
      </c>
      <c r="E184" s="134">
        <v>14</v>
      </c>
      <c r="F184" s="136">
        <v>2.4977737626138796</v>
      </c>
      <c r="M184" s="171" t="s">
        <v>426</v>
      </c>
      <c r="N184" s="136">
        <f t="shared" si="2"/>
        <v>1.2488868813069398</v>
      </c>
    </row>
    <row r="185" spans="1:14">
      <c r="A185" s="171" t="s">
        <v>414</v>
      </c>
      <c r="B185" s="138" t="s">
        <v>534</v>
      </c>
      <c r="C185" s="134">
        <v>35</v>
      </c>
      <c r="D185" s="134">
        <v>13.1</v>
      </c>
      <c r="E185" s="134">
        <v>15</v>
      </c>
      <c r="F185" s="136">
        <v>2.6462837142006137</v>
      </c>
      <c r="M185" s="171" t="s">
        <v>426</v>
      </c>
      <c r="N185" s="136">
        <f t="shared" si="2"/>
        <v>1.3231418571003069</v>
      </c>
    </row>
    <row r="186" spans="1:14">
      <c r="A186" s="171" t="s">
        <v>414</v>
      </c>
      <c r="B186" s="138" t="s">
        <v>534</v>
      </c>
      <c r="C186" s="134">
        <v>35</v>
      </c>
      <c r="D186" s="134">
        <v>13.6</v>
      </c>
      <c r="E186" s="134">
        <v>16</v>
      </c>
      <c r="F186" s="136">
        <v>2.7868909599918852</v>
      </c>
      <c r="M186" s="171" t="s">
        <v>426</v>
      </c>
      <c r="N186" s="136">
        <f t="shared" si="2"/>
        <v>1.3934454799959426</v>
      </c>
    </row>
    <row r="187" spans="1:14">
      <c r="A187" s="171" t="s">
        <v>414</v>
      </c>
      <c r="B187" s="138" t="s">
        <v>534</v>
      </c>
      <c r="C187" s="134">
        <v>35</v>
      </c>
      <c r="D187" s="134">
        <v>13.9</v>
      </c>
      <c r="E187" s="134">
        <v>17</v>
      </c>
      <c r="F187" s="136">
        <v>2.9424528720438508</v>
      </c>
      <c r="M187" s="171" t="s">
        <v>426</v>
      </c>
      <c r="N187" s="136">
        <f t="shared" si="2"/>
        <v>1.4712264360219254</v>
      </c>
    </row>
    <row r="188" spans="1:14">
      <c r="A188" s="171" t="s">
        <v>414</v>
      </c>
      <c r="B188" s="138" t="s">
        <v>534</v>
      </c>
      <c r="C188" s="134">
        <v>35</v>
      </c>
      <c r="D188" s="134">
        <v>14.2</v>
      </c>
      <c r="E188" s="134">
        <v>18</v>
      </c>
      <c r="F188" s="136">
        <v>3.0901936161855166</v>
      </c>
      <c r="M188" s="171" t="s">
        <v>426</v>
      </c>
      <c r="N188" s="136">
        <f t="shared" si="2"/>
        <v>1.5450968080927583</v>
      </c>
    </row>
    <row r="189" spans="1:14">
      <c r="A189" s="171" t="s">
        <v>414</v>
      </c>
      <c r="B189" s="138" t="s">
        <v>534</v>
      </c>
      <c r="C189" s="134">
        <v>35</v>
      </c>
      <c r="D189" s="134">
        <v>14.6</v>
      </c>
      <c r="E189" s="134">
        <v>19</v>
      </c>
      <c r="F189" s="136">
        <v>3.2508288514318702</v>
      </c>
      <c r="M189" s="171" t="s">
        <v>426</v>
      </c>
      <c r="N189" s="136">
        <f t="shared" si="2"/>
        <v>1.6254144257159351</v>
      </c>
    </row>
    <row r="190" spans="1:14">
      <c r="A190" s="171" t="s">
        <v>414</v>
      </c>
      <c r="B190" s="138" t="s">
        <v>534</v>
      </c>
      <c r="C190" s="134">
        <v>35</v>
      </c>
      <c r="D190" s="134">
        <v>14.9</v>
      </c>
      <c r="E190" s="134">
        <v>20</v>
      </c>
      <c r="F190" s="136">
        <v>3.3851375012865379</v>
      </c>
      <c r="M190" s="171" t="s">
        <v>426</v>
      </c>
      <c r="N190" s="136">
        <f t="shared" si="2"/>
        <v>1.6925687506432689</v>
      </c>
    </row>
    <row r="191" spans="1:14">
      <c r="A191" s="171" t="s">
        <v>414</v>
      </c>
      <c r="B191" s="138" t="s">
        <v>534</v>
      </c>
      <c r="C191" s="134">
        <v>35</v>
      </c>
      <c r="D191" s="134">
        <v>15.2</v>
      </c>
      <c r="E191" s="134">
        <v>21</v>
      </c>
      <c r="F191" s="136">
        <v>3.5503621636219189</v>
      </c>
      <c r="M191" s="171" t="s">
        <v>426</v>
      </c>
      <c r="N191" s="136">
        <f t="shared" si="2"/>
        <v>1.7751810818109595</v>
      </c>
    </row>
    <row r="192" spans="1:14">
      <c r="A192" s="171" t="s">
        <v>414</v>
      </c>
      <c r="B192" s="138" t="s">
        <v>534</v>
      </c>
      <c r="C192" s="134">
        <v>35</v>
      </c>
      <c r="D192" s="134">
        <v>15.5</v>
      </c>
      <c r="E192" s="134">
        <v>22</v>
      </c>
      <c r="F192" s="136">
        <v>3.6910246719124271</v>
      </c>
      <c r="M192" s="171" t="s">
        <v>426</v>
      </c>
      <c r="N192" s="136">
        <f t="shared" si="2"/>
        <v>1.8455123359562136</v>
      </c>
    </row>
    <row r="193" spans="1:14">
      <c r="A193" s="171" t="s">
        <v>414</v>
      </c>
      <c r="B193" s="138" t="s">
        <v>534</v>
      </c>
      <c r="C193" s="134">
        <v>35</v>
      </c>
      <c r="D193" s="134">
        <v>15.7</v>
      </c>
      <c r="E193" s="134">
        <v>23</v>
      </c>
      <c r="F193" s="136">
        <v>3.8431209607463419</v>
      </c>
      <c r="M193" s="171" t="s">
        <v>426</v>
      </c>
      <c r="N193" s="136">
        <f t="shared" si="2"/>
        <v>1.921560480373171</v>
      </c>
    </row>
    <row r="194" spans="1:14">
      <c r="A194" s="171" t="s">
        <v>414</v>
      </c>
      <c r="B194" s="138" t="s">
        <v>534</v>
      </c>
      <c r="C194" s="134">
        <v>35</v>
      </c>
      <c r="D194" s="134">
        <v>16</v>
      </c>
      <c r="E194" s="134">
        <v>24</v>
      </c>
      <c r="F194" s="136">
        <v>3.9734330691124042</v>
      </c>
      <c r="M194" s="171" t="s">
        <v>426</v>
      </c>
      <c r="N194" s="136">
        <f t="shared" si="2"/>
        <v>1.9867165345562021</v>
      </c>
    </row>
    <row r="195" spans="1:14">
      <c r="A195" s="171" t="s">
        <v>414</v>
      </c>
      <c r="B195" s="138" t="s">
        <v>534</v>
      </c>
      <c r="C195" s="134">
        <v>35</v>
      </c>
      <c r="D195" s="134">
        <v>16.3</v>
      </c>
      <c r="E195" s="134">
        <v>25</v>
      </c>
      <c r="F195" s="136">
        <v>4.1151046092387089</v>
      </c>
      <c r="M195" s="171" t="s">
        <v>426</v>
      </c>
      <c r="N195" s="136">
        <f t="shared" ref="N195:N258" si="3">F195/2</f>
        <v>2.0575523046193545</v>
      </c>
    </row>
    <row r="196" spans="1:14">
      <c r="A196" s="171" t="s">
        <v>414</v>
      </c>
      <c r="B196" s="138" t="s">
        <v>534</v>
      </c>
      <c r="C196" s="134">
        <v>35</v>
      </c>
      <c r="D196" s="134">
        <v>16.600000000000001</v>
      </c>
      <c r="E196" s="134">
        <v>26</v>
      </c>
      <c r="F196" s="136">
        <v>4.2520585056228128</v>
      </c>
      <c r="M196" s="171" t="s">
        <v>426</v>
      </c>
      <c r="N196" s="136">
        <f t="shared" si="3"/>
        <v>2.1260292528114064</v>
      </c>
    </row>
    <row r="197" spans="1:14">
      <c r="A197" s="171" t="s">
        <v>414</v>
      </c>
      <c r="B197" s="138" t="s">
        <v>534</v>
      </c>
      <c r="C197" s="134">
        <v>35</v>
      </c>
      <c r="D197" s="134">
        <v>16.899999999999999</v>
      </c>
      <c r="E197" s="134">
        <v>27</v>
      </c>
      <c r="F197" s="136">
        <v>4.3701937223683167</v>
      </c>
      <c r="M197" s="171" t="s">
        <v>426</v>
      </c>
      <c r="N197" s="136">
        <f t="shared" si="3"/>
        <v>2.1850968611841584</v>
      </c>
    </row>
    <row r="198" spans="1:14">
      <c r="A198" s="171" t="s">
        <v>414</v>
      </c>
      <c r="B198" s="138" t="s">
        <v>534</v>
      </c>
      <c r="C198" s="134">
        <v>35</v>
      </c>
      <c r="D198" s="134">
        <v>17.2</v>
      </c>
      <c r="E198" s="134">
        <v>28</v>
      </c>
      <c r="F198" s="136">
        <v>4.4993898209967416</v>
      </c>
      <c r="M198" s="171" t="s">
        <v>426</v>
      </c>
      <c r="N198" s="136">
        <f t="shared" si="3"/>
        <v>2.2496949104983708</v>
      </c>
    </row>
    <row r="199" spans="1:14">
      <c r="A199" s="171" t="s">
        <v>414</v>
      </c>
      <c r="B199" s="138" t="s">
        <v>534</v>
      </c>
      <c r="C199" s="134">
        <v>35</v>
      </c>
      <c r="D199" s="134">
        <v>17.399999999999999</v>
      </c>
      <c r="E199" s="134">
        <v>29</v>
      </c>
      <c r="F199" s="136">
        <v>4.624978308224887</v>
      </c>
      <c r="M199" s="171" t="s">
        <v>426</v>
      </c>
      <c r="N199" s="136">
        <f t="shared" si="3"/>
        <v>2.3124891541124435</v>
      </c>
    </row>
    <row r="200" spans="1:14">
      <c r="A200" s="171" t="s">
        <v>414</v>
      </c>
      <c r="B200" s="138" t="s">
        <v>534</v>
      </c>
      <c r="C200" s="134">
        <v>35</v>
      </c>
      <c r="D200" s="134">
        <v>17.7</v>
      </c>
      <c r="E200" s="134">
        <v>30</v>
      </c>
      <c r="F200" s="136">
        <v>4.7472455110108198</v>
      </c>
      <c r="M200" s="171" t="s">
        <v>426</v>
      </c>
      <c r="N200" s="136">
        <f t="shared" si="3"/>
        <v>2.3736227555054099</v>
      </c>
    </row>
    <row r="201" spans="1:14">
      <c r="A201" s="171" t="s">
        <v>414</v>
      </c>
      <c r="B201" s="138" t="s">
        <v>534</v>
      </c>
      <c r="C201" s="134">
        <v>98</v>
      </c>
      <c r="D201" s="134">
        <v>30</v>
      </c>
      <c r="E201" s="134">
        <v>24</v>
      </c>
      <c r="F201" s="134">
        <v>2.8</v>
      </c>
      <c r="M201" s="171" t="s">
        <v>427</v>
      </c>
      <c r="N201" s="136">
        <f t="shared" si="3"/>
        <v>1.4</v>
      </c>
    </row>
    <row r="202" spans="1:14">
      <c r="A202" s="171" t="s">
        <v>414</v>
      </c>
      <c r="B202" s="138" t="s">
        <v>534</v>
      </c>
      <c r="C202" s="134">
        <v>98</v>
      </c>
      <c r="D202" s="134">
        <v>30.7</v>
      </c>
      <c r="E202" s="134">
        <v>26</v>
      </c>
      <c r="F202" s="134">
        <v>3</v>
      </c>
      <c r="M202" s="171" t="s">
        <v>427</v>
      </c>
      <c r="N202" s="136">
        <f t="shared" si="3"/>
        <v>1.5</v>
      </c>
    </row>
    <row r="203" spans="1:14">
      <c r="A203" s="171" t="s">
        <v>414</v>
      </c>
      <c r="B203" s="138" t="s">
        <v>534</v>
      </c>
      <c r="C203" s="134">
        <v>98</v>
      </c>
      <c r="D203" s="134">
        <v>31.4</v>
      </c>
      <c r="E203" s="134">
        <v>28</v>
      </c>
      <c r="F203" s="134">
        <v>3.2</v>
      </c>
      <c r="M203" s="171" t="s">
        <v>427</v>
      </c>
      <c r="N203" s="136">
        <f t="shared" si="3"/>
        <v>1.6</v>
      </c>
    </row>
    <row r="204" spans="1:14">
      <c r="A204" s="171" t="s">
        <v>414</v>
      </c>
      <c r="B204" s="138" t="s">
        <v>534</v>
      </c>
      <c r="C204" s="134">
        <v>98</v>
      </c>
      <c r="D204" s="134">
        <v>32</v>
      </c>
      <c r="E204" s="134">
        <v>30</v>
      </c>
      <c r="F204" s="134">
        <v>3.4</v>
      </c>
      <c r="M204" s="171" t="s">
        <v>427</v>
      </c>
      <c r="N204" s="136">
        <f t="shared" si="3"/>
        <v>1.7</v>
      </c>
    </row>
    <row r="205" spans="1:14">
      <c r="A205" s="171" t="s">
        <v>414</v>
      </c>
      <c r="B205" s="138" t="s">
        <v>534</v>
      </c>
      <c r="C205" s="134">
        <v>98</v>
      </c>
      <c r="D205" s="134">
        <v>32.6</v>
      </c>
      <c r="E205" s="134">
        <v>32</v>
      </c>
      <c r="F205" s="134">
        <v>3.6</v>
      </c>
      <c r="M205" s="171" t="s">
        <v>427</v>
      </c>
      <c r="N205" s="136">
        <f t="shared" si="3"/>
        <v>1.8</v>
      </c>
    </row>
    <row r="206" spans="1:14">
      <c r="A206" s="171" t="s">
        <v>414</v>
      </c>
      <c r="B206" s="138" t="s">
        <v>534</v>
      </c>
      <c r="C206" s="134">
        <v>98</v>
      </c>
      <c r="D206" s="134">
        <v>33.1</v>
      </c>
      <c r="E206" s="134">
        <v>34</v>
      </c>
      <c r="F206" s="134">
        <v>3.8</v>
      </c>
      <c r="M206" s="171" t="s">
        <v>427</v>
      </c>
      <c r="N206" s="136">
        <f t="shared" si="3"/>
        <v>1.9</v>
      </c>
    </row>
    <row r="207" spans="1:14">
      <c r="A207" s="171" t="s">
        <v>414</v>
      </c>
      <c r="B207" s="138" t="s">
        <v>534</v>
      </c>
      <c r="C207" s="134">
        <v>98</v>
      </c>
      <c r="D207" s="134">
        <v>33.6</v>
      </c>
      <c r="E207" s="134">
        <v>36</v>
      </c>
      <c r="F207" s="134">
        <v>4</v>
      </c>
      <c r="M207" s="171" t="s">
        <v>427</v>
      </c>
      <c r="N207" s="136">
        <f t="shared" si="3"/>
        <v>2</v>
      </c>
    </row>
    <row r="208" spans="1:14">
      <c r="A208" s="171" t="s">
        <v>414</v>
      </c>
      <c r="B208" s="138" t="s">
        <v>534</v>
      </c>
      <c r="C208" s="134">
        <v>98</v>
      </c>
      <c r="D208" s="134">
        <v>34.1</v>
      </c>
      <c r="E208" s="134">
        <v>38</v>
      </c>
      <c r="F208" s="134">
        <v>4.2</v>
      </c>
      <c r="M208" s="171" t="s">
        <v>427</v>
      </c>
      <c r="N208" s="136">
        <f t="shared" si="3"/>
        <v>2.1</v>
      </c>
    </row>
    <row r="209" spans="1:14">
      <c r="A209" s="171" t="s">
        <v>414</v>
      </c>
      <c r="B209" s="138" t="s">
        <v>534</v>
      </c>
      <c r="C209" s="134">
        <v>98</v>
      </c>
      <c r="D209" s="134">
        <v>34.5</v>
      </c>
      <c r="E209" s="134">
        <v>40</v>
      </c>
      <c r="F209" s="134">
        <v>4.4000000000000004</v>
      </c>
      <c r="M209" s="171" t="s">
        <v>427</v>
      </c>
      <c r="N209" s="136">
        <f t="shared" si="3"/>
        <v>2.2000000000000002</v>
      </c>
    </row>
    <row r="210" spans="1:14">
      <c r="A210" s="171" t="s">
        <v>414</v>
      </c>
      <c r="B210" s="138" t="s">
        <v>534</v>
      </c>
      <c r="C210" s="134">
        <v>98</v>
      </c>
      <c r="D210" s="134">
        <v>34.9</v>
      </c>
      <c r="E210" s="134">
        <v>42</v>
      </c>
      <c r="F210" s="134">
        <v>4.5999999999999996</v>
      </c>
      <c r="M210" s="171" t="s">
        <v>427</v>
      </c>
      <c r="N210" s="136">
        <f t="shared" si="3"/>
        <v>2.2999999999999998</v>
      </c>
    </row>
    <row r="211" spans="1:14">
      <c r="A211" s="171" t="s">
        <v>414</v>
      </c>
      <c r="B211" s="138" t="s">
        <v>534</v>
      </c>
      <c r="C211" s="134">
        <v>98</v>
      </c>
      <c r="D211" s="134">
        <v>35.200000000000003</v>
      </c>
      <c r="E211" s="134">
        <v>44</v>
      </c>
      <c r="F211" s="134">
        <v>4.5999999999999996</v>
      </c>
      <c r="M211" s="171" t="s">
        <v>427</v>
      </c>
      <c r="N211" s="136">
        <f t="shared" si="3"/>
        <v>2.2999999999999998</v>
      </c>
    </row>
    <row r="212" spans="1:14">
      <c r="A212" s="171" t="s">
        <v>414</v>
      </c>
      <c r="B212" s="138" t="s">
        <v>534</v>
      </c>
      <c r="C212" s="134">
        <v>98</v>
      </c>
      <c r="D212" s="134">
        <v>35.5</v>
      </c>
      <c r="E212" s="134">
        <v>46</v>
      </c>
      <c r="F212" s="134">
        <v>4.8</v>
      </c>
      <c r="M212" s="171" t="s">
        <v>427</v>
      </c>
      <c r="N212" s="136">
        <f t="shared" si="3"/>
        <v>2.4</v>
      </c>
    </row>
    <row r="213" spans="1:14">
      <c r="A213" s="171" t="s">
        <v>414</v>
      </c>
      <c r="B213" s="138" t="s">
        <v>534</v>
      </c>
      <c r="C213" s="134">
        <v>98</v>
      </c>
      <c r="D213" s="134">
        <v>35.799999999999997</v>
      </c>
      <c r="E213" s="134">
        <v>48</v>
      </c>
      <c r="F213" s="134">
        <v>5</v>
      </c>
      <c r="M213" s="171" t="s">
        <v>427</v>
      </c>
      <c r="N213" s="136">
        <f t="shared" si="3"/>
        <v>2.5</v>
      </c>
    </row>
    <row r="214" spans="1:14">
      <c r="A214" s="171" t="s">
        <v>414</v>
      </c>
      <c r="B214" s="138" t="s">
        <v>534</v>
      </c>
      <c r="C214" s="134">
        <v>98</v>
      </c>
      <c r="D214" s="134">
        <v>36</v>
      </c>
      <c r="E214" s="134">
        <v>50</v>
      </c>
      <c r="F214" s="134">
        <v>5</v>
      </c>
      <c r="M214" s="171" t="s">
        <v>427</v>
      </c>
      <c r="N214" s="136">
        <f t="shared" si="3"/>
        <v>2.5</v>
      </c>
    </row>
    <row r="215" spans="1:14">
      <c r="A215" s="171" t="s">
        <v>414</v>
      </c>
      <c r="B215" s="138" t="s">
        <v>534</v>
      </c>
      <c r="C215" s="134">
        <v>98</v>
      </c>
      <c r="D215" s="134">
        <v>36.200000000000003</v>
      </c>
      <c r="E215" s="134">
        <v>52</v>
      </c>
      <c r="F215" s="134">
        <v>5.2</v>
      </c>
      <c r="M215" s="171" t="s">
        <v>427</v>
      </c>
      <c r="N215" s="136">
        <f t="shared" si="3"/>
        <v>2.6</v>
      </c>
    </row>
    <row r="216" spans="1:14">
      <c r="A216" s="171" t="s">
        <v>414</v>
      </c>
      <c r="B216" s="138" t="s">
        <v>534</v>
      </c>
      <c r="C216" s="134">
        <v>132</v>
      </c>
      <c r="D216" s="134">
        <v>30.5</v>
      </c>
      <c r="E216" s="134">
        <v>36</v>
      </c>
      <c r="F216" s="134">
        <v>5.6</v>
      </c>
      <c r="M216" s="171" t="s">
        <v>426</v>
      </c>
      <c r="N216" s="136">
        <f t="shared" si="3"/>
        <v>2.8</v>
      </c>
    </row>
    <row r="217" spans="1:14">
      <c r="A217" s="171" t="s">
        <v>414</v>
      </c>
      <c r="B217" s="138" t="s">
        <v>534</v>
      </c>
      <c r="C217" s="134">
        <v>132</v>
      </c>
      <c r="D217" s="134">
        <v>31</v>
      </c>
      <c r="E217" s="134">
        <v>38</v>
      </c>
      <c r="F217" s="134">
        <v>6</v>
      </c>
      <c r="M217" s="171" t="s">
        <v>426</v>
      </c>
      <c r="N217" s="136">
        <f t="shared" si="3"/>
        <v>3</v>
      </c>
    </row>
    <row r="218" spans="1:14">
      <c r="A218" s="171" t="s">
        <v>414</v>
      </c>
      <c r="B218" s="138" t="s">
        <v>534</v>
      </c>
      <c r="C218" s="134">
        <v>132</v>
      </c>
      <c r="D218" s="134">
        <v>31.5</v>
      </c>
      <c r="E218" s="134">
        <v>40</v>
      </c>
      <c r="F218" s="134">
        <v>6.2</v>
      </c>
      <c r="M218" s="171" t="s">
        <v>426</v>
      </c>
      <c r="N218" s="136">
        <f t="shared" si="3"/>
        <v>3.1</v>
      </c>
    </row>
    <row r="219" spans="1:14">
      <c r="A219" s="171" t="s">
        <v>414</v>
      </c>
      <c r="B219" s="138" t="s">
        <v>534</v>
      </c>
      <c r="C219" s="134">
        <v>132</v>
      </c>
      <c r="D219" s="134">
        <v>32</v>
      </c>
      <c r="E219" s="134">
        <v>42</v>
      </c>
      <c r="F219" s="134">
        <v>6.4</v>
      </c>
      <c r="M219" s="171" t="s">
        <v>426</v>
      </c>
      <c r="N219" s="136">
        <f t="shared" si="3"/>
        <v>3.2</v>
      </c>
    </row>
    <row r="220" spans="1:14">
      <c r="A220" s="171" t="s">
        <v>414</v>
      </c>
      <c r="B220" s="138" t="s">
        <v>534</v>
      </c>
      <c r="C220" s="134">
        <v>132</v>
      </c>
      <c r="D220" s="134">
        <v>32.4</v>
      </c>
      <c r="E220" s="134">
        <v>44</v>
      </c>
      <c r="F220" s="134">
        <v>6.6</v>
      </c>
      <c r="M220" s="171" t="s">
        <v>426</v>
      </c>
      <c r="N220" s="136">
        <f t="shared" si="3"/>
        <v>3.3</v>
      </c>
    </row>
    <row r="221" spans="1:14">
      <c r="A221" s="171" t="s">
        <v>414</v>
      </c>
      <c r="B221" s="138" t="s">
        <v>534</v>
      </c>
      <c r="C221" s="134">
        <v>132</v>
      </c>
      <c r="D221" s="134">
        <v>32.799999999999997</v>
      </c>
      <c r="E221" s="134">
        <v>46</v>
      </c>
      <c r="F221" s="134">
        <v>6.8</v>
      </c>
      <c r="M221" s="171" t="s">
        <v>426</v>
      </c>
      <c r="N221" s="136">
        <f t="shared" si="3"/>
        <v>3.4</v>
      </c>
    </row>
    <row r="222" spans="1:14">
      <c r="A222" s="171" t="s">
        <v>414</v>
      </c>
      <c r="B222" s="138" t="s">
        <v>534</v>
      </c>
      <c r="C222" s="134">
        <v>132</v>
      </c>
      <c r="D222" s="134">
        <v>33.200000000000003</v>
      </c>
      <c r="E222" s="134">
        <v>48</v>
      </c>
      <c r="F222" s="134">
        <v>7</v>
      </c>
      <c r="M222" s="171" t="s">
        <v>426</v>
      </c>
      <c r="N222" s="136">
        <f t="shared" si="3"/>
        <v>3.5</v>
      </c>
    </row>
    <row r="223" spans="1:14">
      <c r="A223" s="171" t="s">
        <v>414</v>
      </c>
      <c r="B223" s="138" t="s">
        <v>534</v>
      </c>
      <c r="C223" s="134">
        <v>132</v>
      </c>
      <c r="D223" s="134">
        <v>33.6</v>
      </c>
      <c r="E223" s="134">
        <v>50</v>
      </c>
      <c r="F223" s="134">
        <v>7.4</v>
      </c>
      <c r="M223" s="171" t="s">
        <v>426</v>
      </c>
      <c r="N223" s="136">
        <f t="shared" si="3"/>
        <v>3.7</v>
      </c>
    </row>
    <row r="224" spans="1:14">
      <c r="A224" s="171" t="s">
        <v>414</v>
      </c>
      <c r="B224" s="138" t="s">
        <v>534</v>
      </c>
      <c r="C224" s="134">
        <v>132</v>
      </c>
      <c r="D224" s="134">
        <v>34</v>
      </c>
      <c r="E224" s="134">
        <v>52</v>
      </c>
      <c r="F224" s="134">
        <v>7.6</v>
      </c>
      <c r="M224" s="171" t="s">
        <v>426</v>
      </c>
      <c r="N224" s="136">
        <f t="shared" si="3"/>
        <v>3.8</v>
      </c>
    </row>
    <row r="225" spans="1:14">
      <c r="A225" s="171" t="s">
        <v>414</v>
      </c>
      <c r="B225" s="138" t="s">
        <v>534</v>
      </c>
      <c r="C225" s="134">
        <v>132</v>
      </c>
      <c r="D225" s="134">
        <v>34.4</v>
      </c>
      <c r="E225" s="134">
        <v>54</v>
      </c>
      <c r="F225" s="134">
        <v>7.8</v>
      </c>
      <c r="M225" s="171" t="s">
        <v>426</v>
      </c>
      <c r="N225" s="136">
        <f t="shared" si="3"/>
        <v>3.9</v>
      </c>
    </row>
    <row r="226" spans="1:14">
      <c r="A226" s="171" t="s">
        <v>414</v>
      </c>
      <c r="B226" s="138" t="s">
        <v>534</v>
      </c>
      <c r="C226" s="134">
        <v>132</v>
      </c>
      <c r="D226" s="134">
        <v>34.700000000000003</v>
      </c>
      <c r="E226" s="134">
        <v>56</v>
      </c>
      <c r="F226" s="134">
        <v>8</v>
      </c>
      <c r="M226" s="171" t="s">
        <v>426</v>
      </c>
      <c r="N226" s="136">
        <f t="shared" si="3"/>
        <v>4</v>
      </c>
    </row>
    <row r="227" spans="1:14">
      <c r="A227" s="171" t="s">
        <v>414</v>
      </c>
      <c r="B227" s="138" t="s">
        <v>534</v>
      </c>
      <c r="C227" s="134">
        <v>132</v>
      </c>
      <c r="D227" s="134">
        <v>35</v>
      </c>
      <c r="E227" s="134">
        <v>58</v>
      </c>
      <c r="F227" s="134">
        <v>8.4</v>
      </c>
      <c r="M227" s="171" t="s">
        <v>426</v>
      </c>
      <c r="N227" s="136">
        <f t="shared" si="3"/>
        <v>4.2</v>
      </c>
    </row>
    <row r="228" spans="1:14">
      <c r="A228" s="171" t="s">
        <v>414</v>
      </c>
      <c r="B228" s="138" t="s">
        <v>534</v>
      </c>
      <c r="C228" s="134">
        <v>132</v>
      </c>
      <c r="D228" s="134">
        <v>35.299999999999997</v>
      </c>
      <c r="E228" s="134">
        <v>60</v>
      </c>
      <c r="F228" s="134">
        <v>8.6</v>
      </c>
      <c r="M228" s="171" t="s">
        <v>426</v>
      </c>
      <c r="N228" s="136">
        <f t="shared" si="3"/>
        <v>4.3</v>
      </c>
    </row>
    <row r="229" spans="1:14">
      <c r="A229" s="171" t="s">
        <v>414</v>
      </c>
      <c r="B229" s="138" t="s">
        <v>534</v>
      </c>
      <c r="C229" s="134">
        <v>132</v>
      </c>
      <c r="D229" s="134">
        <v>35.6</v>
      </c>
      <c r="E229" s="134">
        <v>62</v>
      </c>
      <c r="F229" s="134">
        <v>8.8000000000000007</v>
      </c>
      <c r="M229" s="171" t="s">
        <v>426</v>
      </c>
      <c r="N229" s="136">
        <f t="shared" si="3"/>
        <v>4.4000000000000004</v>
      </c>
    </row>
    <row r="230" spans="1:14">
      <c r="A230" s="171" t="s">
        <v>414</v>
      </c>
      <c r="B230" s="138" t="s">
        <v>534</v>
      </c>
      <c r="C230" s="134">
        <v>132</v>
      </c>
      <c r="D230" s="134">
        <v>35.9</v>
      </c>
      <c r="E230" s="134">
        <v>64</v>
      </c>
      <c r="F230" s="134">
        <v>9</v>
      </c>
      <c r="M230" s="171" t="s">
        <v>426</v>
      </c>
      <c r="N230" s="136">
        <f t="shared" si="3"/>
        <v>4.5</v>
      </c>
    </row>
    <row r="231" spans="1:14">
      <c r="A231" s="171" t="s">
        <v>414</v>
      </c>
      <c r="B231" s="138" t="s">
        <v>534</v>
      </c>
      <c r="C231" s="134">
        <v>132</v>
      </c>
      <c r="D231" s="134">
        <v>36.1</v>
      </c>
      <c r="E231" s="134">
        <v>66</v>
      </c>
      <c r="F231" s="134">
        <v>9.1999999999999993</v>
      </c>
      <c r="M231" s="171" t="s">
        <v>426</v>
      </c>
      <c r="N231" s="136">
        <f t="shared" si="3"/>
        <v>4.5999999999999996</v>
      </c>
    </row>
    <row r="232" spans="1:14">
      <c r="A232" s="171" t="s">
        <v>414</v>
      </c>
      <c r="B232" s="138" t="s">
        <v>534</v>
      </c>
      <c r="C232" s="134">
        <v>132</v>
      </c>
      <c r="D232" s="134">
        <v>36.299999999999997</v>
      </c>
      <c r="E232" s="134">
        <v>68</v>
      </c>
      <c r="F232" s="134">
        <v>9.4</v>
      </c>
      <c r="M232" s="171" t="s">
        <v>426</v>
      </c>
      <c r="N232" s="136">
        <f t="shared" si="3"/>
        <v>4.7</v>
      </c>
    </row>
    <row r="233" spans="1:14">
      <c r="A233" s="171" t="s">
        <v>414</v>
      </c>
      <c r="B233" s="138" t="s">
        <v>534</v>
      </c>
      <c r="C233" s="134">
        <v>132</v>
      </c>
      <c r="D233" s="134">
        <v>36.4</v>
      </c>
      <c r="E233" s="134">
        <v>70</v>
      </c>
      <c r="F233" s="134">
        <v>9.4</v>
      </c>
      <c r="M233" s="171" t="s">
        <v>426</v>
      </c>
      <c r="N233" s="136">
        <f t="shared" si="3"/>
        <v>4.7</v>
      </c>
    </row>
    <row r="234" spans="1:14">
      <c r="A234" s="171" t="s">
        <v>414</v>
      </c>
      <c r="B234" s="138" t="s">
        <v>534</v>
      </c>
      <c r="C234" s="134">
        <v>43</v>
      </c>
      <c r="D234" s="152">
        <v>22</v>
      </c>
      <c r="F234" s="152">
        <v>4.4000000000000004</v>
      </c>
      <c r="M234" s="171" t="s">
        <v>533</v>
      </c>
      <c r="N234" s="136">
        <f t="shared" si="3"/>
        <v>2.2000000000000002</v>
      </c>
    </row>
    <row r="235" spans="1:14">
      <c r="A235" s="171" t="s">
        <v>414</v>
      </c>
      <c r="B235" s="138" t="s">
        <v>534</v>
      </c>
      <c r="C235" s="134">
        <v>43</v>
      </c>
      <c r="D235" s="152">
        <v>23</v>
      </c>
      <c r="F235" s="152">
        <v>4.4000000000000004</v>
      </c>
      <c r="M235" s="171" t="s">
        <v>533</v>
      </c>
      <c r="N235" s="136">
        <f t="shared" si="3"/>
        <v>2.2000000000000002</v>
      </c>
    </row>
    <row r="236" spans="1:14">
      <c r="A236" s="171" t="s">
        <v>414</v>
      </c>
      <c r="B236" s="138" t="s">
        <v>534</v>
      </c>
      <c r="C236" s="134">
        <v>43</v>
      </c>
      <c r="D236" s="152">
        <v>21.7</v>
      </c>
      <c r="F236" s="152">
        <v>5</v>
      </c>
      <c r="M236" s="171" t="s">
        <v>533</v>
      </c>
      <c r="N236" s="136">
        <f t="shared" si="3"/>
        <v>2.5</v>
      </c>
    </row>
    <row r="237" spans="1:14">
      <c r="A237" s="171" t="s">
        <v>414</v>
      </c>
      <c r="B237" s="138" t="s">
        <v>534</v>
      </c>
      <c r="C237" s="134">
        <v>43</v>
      </c>
      <c r="D237" s="152">
        <v>22.4</v>
      </c>
      <c r="F237" s="152">
        <v>4.7</v>
      </c>
      <c r="M237" s="171" t="s">
        <v>533</v>
      </c>
      <c r="N237" s="136">
        <f t="shared" si="3"/>
        <v>2.35</v>
      </c>
    </row>
    <row r="238" spans="1:14">
      <c r="A238" s="171" t="s">
        <v>414</v>
      </c>
      <c r="B238" s="138" t="s">
        <v>534</v>
      </c>
      <c r="C238" s="134">
        <v>43</v>
      </c>
      <c r="D238" s="152">
        <v>22.1</v>
      </c>
      <c r="F238" s="152">
        <v>4.3</v>
      </c>
      <c r="M238" s="171" t="s">
        <v>533</v>
      </c>
      <c r="N238" s="136">
        <f t="shared" si="3"/>
        <v>2.15</v>
      </c>
    </row>
    <row r="239" spans="1:14">
      <c r="A239" s="171" t="s">
        <v>414</v>
      </c>
      <c r="B239" s="138" t="s">
        <v>534</v>
      </c>
      <c r="C239" s="134">
        <v>43</v>
      </c>
      <c r="D239" s="152">
        <v>22.3</v>
      </c>
      <c r="F239" s="152">
        <v>4.5</v>
      </c>
      <c r="M239" s="171" t="s">
        <v>533</v>
      </c>
      <c r="N239" s="136">
        <f t="shared" si="3"/>
        <v>2.25</v>
      </c>
    </row>
    <row r="240" spans="1:14">
      <c r="A240" s="171" t="s">
        <v>414</v>
      </c>
      <c r="B240" s="138" t="s">
        <v>534</v>
      </c>
      <c r="C240" s="134">
        <v>43</v>
      </c>
      <c r="D240" s="152">
        <v>21.9</v>
      </c>
      <c r="F240" s="152">
        <v>4.3</v>
      </c>
      <c r="M240" s="171" t="s">
        <v>533</v>
      </c>
      <c r="N240" s="136">
        <f t="shared" si="3"/>
        <v>2.15</v>
      </c>
    </row>
    <row r="241" spans="1:14">
      <c r="A241" s="171" t="s">
        <v>414</v>
      </c>
      <c r="B241" s="138" t="s">
        <v>534</v>
      </c>
      <c r="C241" s="134">
        <v>43</v>
      </c>
      <c r="D241" s="152">
        <v>22.7</v>
      </c>
      <c r="F241" s="152">
        <v>4.5</v>
      </c>
      <c r="M241" s="171" t="s">
        <v>533</v>
      </c>
      <c r="N241" s="136">
        <f t="shared" si="3"/>
        <v>2.25</v>
      </c>
    </row>
    <row r="242" spans="1:14">
      <c r="A242" s="171" t="s">
        <v>414</v>
      </c>
      <c r="B242" s="138" t="s">
        <v>534</v>
      </c>
      <c r="C242" s="134">
        <v>43</v>
      </c>
      <c r="D242" s="152">
        <v>22.8</v>
      </c>
      <c r="F242" s="152">
        <v>4.4000000000000004</v>
      </c>
      <c r="M242" s="171" t="s">
        <v>533</v>
      </c>
      <c r="N242" s="136">
        <f t="shared" si="3"/>
        <v>2.2000000000000002</v>
      </c>
    </row>
    <row r="243" spans="1:14">
      <c r="A243" s="171" t="s">
        <v>414</v>
      </c>
      <c r="B243" s="138" t="s">
        <v>534</v>
      </c>
      <c r="C243" s="134">
        <v>43</v>
      </c>
      <c r="D243" s="152">
        <v>23</v>
      </c>
      <c r="F243" s="152">
        <v>4.7</v>
      </c>
      <c r="M243" s="171" t="s">
        <v>533</v>
      </c>
      <c r="N243" s="136">
        <f t="shared" si="3"/>
        <v>2.35</v>
      </c>
    </row>
    <row r="244" spans="1:14">
      <c r="A244" s="171" t="s">
        <v>414</v>
      </c>
      <c r="B244" s="138" t="s">
        <v>534</v>
      </c>
      <c r="C244" s="134">
        <v>43</v>
      </c>
      <c r="D244" s="152">
        <v>22.1</v>
      </c>
      <c r="F244" s="152">
        <v>6.4</v>
      </c>
      <c r="M244" s="171" t="s">
        <v>533</v>
      </c>
      <c r="N244" s="136">
        <f t="shared" si="3"/>
        <v>3.2</v>
      </c>
    </row>
    <row r="245" spans="1:14">
      <c r="A245" s="171" t="s">
        <v>414</v>
      </c>
      <c r="B245" s="138" t="s">
        <v>534</v>
      </c>
      <c r="C245" s="134">
        <v>43</v>
      </c>
      <c r="D245" s="152">
        <v>21.1</v>
      </c>
      <c r="F245" s="155">
        <v>2.5</v>
      </c>
      <c r="M245" s="171" t="s">
        <v>533</v>
      </c>
      <c r="N245" s="136">
        <f t="shared" si="3"/>
        <v>1.25</v>
      </c>
    </row>
    <row r="246" spans="1:14">
      <c r="A246" s="171" t="s">
        <v>414</v>
      </c>
      <c r="B246" s="138" t="s">
        <v>534</v>
      </c>
      <c r="C246" s="134">
        <v>43</v>
      </c>
      <c r="D246" s="152">
        <v>20.8</v>
      </c>
      <c r="F246" s="155">
        <v>3</v>
      </c>
      <c r="M246" s="171" t="s">
        <v>533</v>
      </c>
      <c r="N246" s="136">
        <f t="shared" si="3"/>
        <v>1.5</v>
      </c>
    </row>
    <row r="247" spans="1:14">
      <c r="A247" s="171" t="s">
        <v>414</v>
      </c>
      <c r="B247" s="138" t="s">
        <v>534</v>
      </c>
      <c r="C247" s="134">
        <v>43</v>
      </c>
      <c r="D247" s="152">
        <v>21.1</v>
      </c>
      <c r="F247" s="155">
        <v>3</v>
      </c>
      <c r="M247" s="171" t="s">
        <v>533</v>
      </c>
      <c r="N247" s="136">
        <f t="shared" si="3"/>
        <v>1.5</v>
      </c>
    </row>
    <row r="248" spans="1:14">
      <c r="A248" s="171" t="s">
        <v>414</v>
      </c>
      <c r="B248" s="138" t="s">
        <v>534</v>
      </c>
      <c r="C248" s="134">
        <v>43</v>
      </c>
      <c r="D248" s="152">
        <v>21.1</v>
      </c>
      <c r="F248" s="155">
        <v>2.9</v>
      </c>
      <c r="M248" s="171" t="s">
        <v>533</v>
      </c>
      <c r="N248" s="136">
        <f t="shared" si="3"/>
        <v>1.45</v>
      </c>
    </row>
    <row r="249" spans="1:14">
      <c r="A249" s="171" t="s">
        <v>414</v>
      </c>
      <c r="B249" s="138" t="s">
        <v>534</v>
      </c>
      <c r="C249" s="134">
        <v>43</v>
      </c>
      <c r="D249" s="152">
        <v>20.2</v>
      </c>
      <c r="F249" s="155">
        <v>3.4</v>
      </c>
      <c r="M249" s="171" t="s">
        <v>533</v>
      </c>
      <c r="N249" s="136">
        <f t="shared" si="3"/>
        <v>1.7</v>
      </c>
    </row>
    <row r="250" spans="1:14">
      <c r="A250" s="171" t="s">
        <v>414</v>
      </c>
      <c r="B250" s="138" t="s">
        <v>534</v>
      </c>
      <c r="C250" s="134">
        <v>43</v>
      </c>
      <c r="D250" s="152">
        <v>20.100000000000001</v>
      </c>
      <c r="F250" s="155">
        <v>3.3</v>
      </c>
      <c r="M250" s="171" t="s">
        <v>533</v>
      </c>
      <c r="N250" s="136">
        <f t="shared" si="3"/>
        <v>1.65</v>
      </c>
    </row>
    <row r="251" spans="1:14">
      <c r="A251" s="171" t="s">
        <v>414</v>
      </c>
      <c r="B251" s="138" t="s">
        <v>534</v>
      </c>
      <c r="C251" s="134">
        <v>43</v>
      </c>
      <c r="D251" s="152">
        <v>20.100000000000001</v>
      </c>
      <c r="F251" s="155">
        <v>3.4</v>
      </c>
      <c r="M251" s="171" t="s">
        <v>533</v>
      </c>
      <c r="N251" s="136">
        <f t="shared" si="3"/>
        <v>1.7</v>
      </c>
    </row>
    <row r="252" spans="1:14">
      <c r="A252" s="171" t="s">
        <v>414</v>
      </c>
      <c r="B252" s="138" t="s">
        <v>534</v>
      </c>
      <c r="C252" s="134">
        <v>43</v>
      </c>
      <c r="D252" s="152">
        <v>21.3</v>
      </c>
      <c r="F252" s="155">
        <v>3.6</v>
      </c>
      <c r="M252" s="171" t="s">
        <v>533</v>
      </c>
      <c r="N252" s="136">
        <f t="shared" si="3"/>
        <v>1.8</v>
      </c>
    </row>
    <row r="253" spans="1:14">
      <c r="A253" s="171" t="s">
        <v>414</v>
      </c>
      <c r="B253" s="138" t="s">
        <v>534</v>
      </c>
      <c r="C253" s="134">
        <v>43</v>
      </c>
      <c r="D253" s="152">
        <v>20.9</v>
      </c>
      <c r="F253" s="155">
        <v>3.7</v>
      </c>
      <c r="M253" s="171" t="s">
        <v>533</v>
      </c>
      <c r="N253" s="136">
        <f t="shared" si="3"/>
        <v>1.85</v>
      </c>
    </row>
    <row r="254" spans="1:14">
      <c r="A254" s="171" t="s">
        <v>414</v>
      </c>
      <c r="B254" s="138" t="s">
        <v>534</v>
      </c>
      <c r="C254" s="134">
        <v>43</v>
      </c>
      <c r="D254" s="152">
        <v>20.9</v>
      </c>
      <c r="F254" s="155">
        <v>3.5</v>
      </c>
      <c r="M254" s="171" t="s">
        <v>533</v>
      </c>
      <c r="N254" s="136">
        <f t="shared" si="3"/>
        <v>1.75</v>
      </c>
    </row>
    <row r="255" spans="1:14">
      <c r="A255" s="171" t="s">
        <v>414</v>
      </c>
      <c r="B255" s="138" t="s">
        <v>534</v>
      </c>
      <c r="C255" s="134">
        <v>43</v>
      </c>
      <c r="D255" s="152">
        <v>19.2</v>
      </c>
      <c r="F255" s="152">
        <v>4.5</v>
      </c>
      <c r="M255" s="171" t="s">
        <v>533</v>
      </c>
      <c r="N255" s="136">
        <f t="shared" si="3"/>
        <v>2.25</v>
      </c>
    </row>
    <row r="256" spans="1:14">
      <c r="A256" s="171" t="s">
        <v>414</v>
      </c>
      <c r="B256" s="138" t="s">
        <v>534</v>
      </c>
      <c r="C256" s="134">
        <v>43</v>
      </c>
      <c r="D256" s="152">
        <v>19.100000000000001</v>
      </c>
      <c r="F256" s="155">
        <v>2.4</v>
      </c>
      <c r="M256" s="171" t="s">
        <v>533</v>
      </c>
      <c r="N256" s="136">
        <f t="shared" si="3"/>
        <v>1.2</v>
      </c>
    </row>
    <row r="257" spans="1:14">
      <c r="A257" s="171" t="s">
        <v>414</v>
      </c>
      <c r="B257" s="138" t="s">
        <v>534</v>
      </c>
      <c r="C257" s="134">
        <v>43</v>
      </c>
      <c r="D257" s="152">
        <v>18.399999999999999</v>
      </c>
      <c r="F257" s="155">
        <v>2.5</v>
      </c>
      <c r="M257" s="171" t="s">
        <v>533</v>
      </c>
      <c r="N257" s="136">
        <f t="shared" si="3"/>
        <v>1.25</v>
      </c>
    </row>
    <row r="258" spans="1:14">
      <c r="A258" s="171" t="s">
        <v>414</v>
      </c>
      <c r="B258" s="138" t="s">
        <v>534</v>
      </c>
      <c r="C258" s="134">
        <v>43</v>
      </c>
      <c r="D258" s="152">
        <v>19.600000000000001</v>
      </c>
      <c r="F258" s="155">
        <v>2.6</v>
      </c>
      <c r="M258" s="171" t="s">
        <v>533</v>
      </c>
      <c r="N258" s="136">
        <f t="shared" si="3"/>
        <v>1.3</v>
      </c>
    </row>
    <row r="259" spans="1:14">
      <c r="A259" s="171" t="s">
        <v>414</v>
      </c>
      <c r="B259" s="138" t="s">
        <v>534</v>
      </c>
      <c r="C259" s="134">
        <v>43</v>
      </c>
      <c r="D259" s="152">
        <v>18.600000000000001</v>
      </c>
      <c r="F259" s="155">
        <v>2.4</v>
      </c>
      <c r="M259" s="171" t="s">
        <v>533</v>
      </c>
      <c r="N259" s="136">
        <f t="shared" ref="N259:N292" si="4">F259/2</f>
        <v>1.2</v>
      </c>
    </row>
    <row r="260" spans="1:14">
      <c r="A260" s="171" t="s">
        <v>414</v>
      </c>
      <c r="B260" s="138" t="s">
        <v>534</v>
      </c>
      <c r="C260" s="134">
        <v>43</v>
      </c>
      <c r="D260" s="152">
        <v>19.399999999999999</v>
      </c>
      <c r="F260" s="155">
        <v>2.6</v>
      </c>
      <c r="M260" s="171" t="s">
        <v>533</v>
      </c>
      <c r="N260" s="136">
        <f t="shared" si="4"/>
        <v>1.3</v>
      </c>
    </row>
    <row r="261" spans="1:14">
      <c r="A261" s="171" t="s">
        <v>414</v>
      </c>
      <c r="B261" s="138" t="s">
        <v>534</v>
      </c>
      <c r="C261" s="134">
        <v>43</v>
      </c>
      <c r="D261" s="152">
        <v>18.899999999999999</v>
      </c>
      <c r="F261" s="155">
        <v>2.6</v>
      </c>
      <c r="M261" s="171" t="s">
        <v>533</v>
      </c>
      <c r="N261" s="136">
        <f t="shared" si="4"/>
        <v>1.3</v>
      </c>
    </row>
    <row r="262" spans="1:14">
      <c r="A262" s="171" t="s">
        <v>414</v>
      </c>
      <c r="B262" s="138" t="s">
        <v>534</v>
      </c>
      <c r="C262" s="134">
        <v>43</v>
      </c>
      <c r="D262" s="152">
        <v>19.3</v>
      </c>
      <c r="F262" s="155">
        <v>2.9</v>
      </c>
      <c r="M262" s="171" t="s">
        <v>533</v>
      </c>
      <c r="N262" s="136">
        <f t="shared" si="4"/>
        <v>1.45</v>
      </c>
    </row>
    <row r="263" spans="1:14">
      <c r="A263" s="171" t="s">
        <v>414</v>
      </c>
      <c r="B263" s="138" t="s">
        <v>534</v>
      </c>
      <c r="C263" s="134">
        <v>43</v>
      </c>
      <c r="D263" s="152">
        <v>19</v>
      </c>
      <c r="F263" s="155">
        <v>3.1</v>
      </c>
      <c r="M263" s="171" t="s">
        <v>533</v>
      </c>
      <c r="N263" s="136">
        <f t="shared" si="4"/>
        <v>1.55</v>
      </c>
    </row>
    <row r="264" spans="1:14">
      <c r="A264" s="171" t="s">
        <v>414</v>
      </c>
      <c r="B264" s="138" t="s">
        <v>534</v>
      </c>
      <c r="C264" s="134">
        <v>43</v>
      </c>
      <c r="D264" s="152">
        <v>19.7</v>
      </c>
      <c r="F264" s="155">
        <v>2.6</v>
      </c>
      <c r="M264" s="171" t="s">
        <v>533</v>
      </c>
      <c r="N264" s="136">
        <f t="shared" si="4"/>
        <v>1.3</v>
      </c>
    </row>
    <row r="265" spans="1:14">
      <c r="A265" s="171" t="s">
        <v>414</v>
      </c>
      <c r="B265" s="138" t="s">
        <v>534</v>
      </c>
      <c r="C265" s="134">
        <v>43</v>
      </c>
      <c r="D265" s="152">
        <v>18.3</v>
      </c>
      <c r="F265" s="155">
        <v>2.8</v>
      </c>
      <c r="M265" s="171" t="s">
        <v>533</v>
      </c>
      <c r="N265" s="136">
        <f t="shared" si="4"/>
        <v>1.4</v>
      </c>
    </row>
    <row r="266" spans="1:14">
      <c r="A266" s="171" t="s">
        <v>414</v>
      </c>
      <c r="B266" s="138" t="s">
        <v>534</v>
      </c>
      <c r="C266" s="134">
        <v>43</v>
      </c>
      <c r="D266" s="152">
        <v>17.2</v>
      </c>
      <c r="F266" s="152">
        <v>3.8</v>
      </c>
      <c r="M266" s="171" t="s">
        <v>533</v>
      </c>
      <c r="N266" s="136">
        <f t="shared" si="4"/>
        <v>1.9</v>
      </c>
    </row>
    <row r="267" spans="1:14">
      <c r="A267" s="171" t="s">
        <v>414</v>
      </c>
      <c r="B267" s="138" t="s">
        <v>534</v>
      </c>
      <c r="C267" s="134">
        <v>43</v>
      </c>
      <c r="D267" s="152">
        <v>16.7</v>
      </c>
      <c r="F267" s="155">
        <v>2.1</v>
      </c>
      <c r="M267" s="171" t="s">
        <v>533</v>
      </c>
      <c r="N267" s="136">
        <f t="shared" si="4"/>
        <v>1.05</v>
      </c>
    </row>
    <row r="268" spans="1:14">
      <c r="A268" s="171" t="s">
        <v>414</v>
      </c>
      <c r="B268" s="138" t="s">
        <v>534</v>
      </c>
      <c r="C268" s="134">
        <v>43</v>
      </c>
      <c r="D268" s="152">
        <v>16.600000000000001</v>
      </c>
      <c r="F268" s="155">
        <v>2.1</v>
      </c>
      <c r="M268" s="171" t="s">
        <v>533</v>
      </c>
      <c r="N268" s="136">
        <f t="shared" si="4"/>
        <v>1.05</v>
      </c>
    </row>
    <row r="269" spans="1:14">
      <c r="A269" s="171" t="s">
        <v>414</v>
      </c>
      <c r="B269" s="138" t="s">
        <v>534</v>
      </c>
      <c r="C269" s="134">
        <v>43</v>
      </c>
      <c r="D269" s="152">
        <v>16.600000000000001</v>
      </c>
      <c r="F269" s="155">
        <v>2.1</v>
      </c>
      <c r="M269" s="171" t="s">
        <v>533</v>
      </c>
      <c r="N269" s="136">
        <f t="shared" si="4"/>
        <v>1.05</v>
      </c>
    </row>
    <row r="270" spans="1:14">
      <c r="A270" s="171" t="s">
        <v>414</v>
      </c>
      <c r="B270" s="138" t="s">
        <v>534</v>
      </c>
      <c r="C270" s="134">
        <v>43</v>
      </c>
      <c r="D270" s="152">
        <v>15.5</v>
      </c>
      <c r="F270" s="155">
        <v>1.9</v>
      </c>
      <c r="M270" s="171" t="s">
        <v>533</v>
      </c>
      <c r="N270" s="136">
        <f t="shared" si="4"/>
        <v>0.95</v>
      </c>
    </row>
    <row r="271" spans="1:14">
      <c r="A271" s="171" t="s">
        <v>414</v>
      </c>
      <c r="B271" s="138" t="s">
        <v>534</v>
      </c>
      <c r="C271" s="134">
        <v>43</v>
      </c>
      <c r="D271" s="152">
        <v>16.3</v>
      </c>
      <c r="F271" s="155">
        <v>2.1</v>
      </c>
      <c r="M271" s="171" t="s">
        <v>533</v>
      </c>
      <c r="N271" s="136">
        <f t="shared" si="4"/>
        <v>1.05</v>
      </c>
    </row>
    <row r="272" spans="1:14">
      <c r="A272" s="171" t="s">
        <v>414</v>
      </c>
      <c r="B272" s="138" t="s">
        <v>534</v>
      </c>
      <c r="C272" s="134">
        <v>43</v>
      </c>
      <c r="D272" s="152">
        <v>16.399999999999999</v>
      </c>
      <c r="F272" s="155">
        <v>2.2000000000000002</v>
      </c>
      <c r="M272" s="171" t="s">
        <v>533</v>
      </c>
      <c r="N272" s="136">
        <f t="shared" si="4"/>
        <v>1.1000000000000001</v>
      </c>
    </row>
    <row r="273" spans="1:14">
      <c r="A273" s="171" t="s">
        <v>414</v>
      </c>
      <c r="B273" s="138" t="s">
        <v>534</v>
      </c>
      <c r="C273" s="134">
        <v>43</v>
      </c>
      <c r="D273" s="152">
        <v>15.4</v>
      </c>
      <c r="F273" s="155">
        <v>2.4</v>
      </c>
      <c r="M273" s="171" t="s">
        <v>533</v>
      </c>
      <c r="N273" s="136">
        <f t="shared" si="4"/>
        <v>1.2</v>
      </c>
    </row>
    <row r="274" spans="1:14">
      <c r="A274" s="171" t="s">
        <v>414</v>
      </c>
      <c r="B274" s="138" t="s">
        <v>534</v>
      </c>
      <c r="C274" s="134">
        <v>43</v>
      </c>
      <c r="D274" s="152">
        <v>16.8</v>
      </c>
      <c r="F274" s="155">
        <v>2.6</v>
      </c>
      <c r="M274" s="171" t="s">
        <v>533</v>
      </c>
      <c r="N274" s="136">
        <f t="shared" si="4"/>
        <v>1.3</v>
      </c>
    </row>
    <row r="275" spans="1:14">
      <c r="A275" s="171" t="s">
        <v>414</v>
      </c>
      <c r="B275" s="138" t="s">
        <v>534</v>
      </c>
      <c r="C275" s="134">
        <v>43</v>
      </c>
      <c r="D275" s="152">
        <v>17.3</v>
      </c>
      <c r="F275" s="155">
        <v>2.4</v>
      </c>
      <c r="M275" s="171" t="s">
        <v>533</v>
      </c>
      <c r="N275" s="136">
        <f t="shared" si="4"/>
        <v>1.2</v>
      </c>
    </row>
    <row r="276" spans="1:14">
      <c r="A276" s="171" t="s">
        <v>414</v>
      </c>
      <c r="B276" s="138" t="s">
        <v>534</v>
      </c>
      <c r="C276" s="134">
        <v>43</v>
      </c>
      <c r="D276" s="152">
        <v>16.100000000000001</v>
      </c>
      <c r="F276" s="155">
        <v>2.5</v>
      </c>
      <c r="M276" s="171" t="s">
        <v>533</v>
      </c>
      <c r="N276" s="136">
        <f t="shared" si="4"/>
        <v>1.25</v>
      </c>
    </row>
    <row r="277" spans="1:14">
      <c r="A277" s="171" t="s">
        <v>414</v>
      </c>
      <c r="B277" s="138" t="s">
        <v>534</v>
      </c>
      <c r="C277" s="134">
        <v>43</v>
      </c>
      <c r="D277" s="152">
        <v>15.4</v>
      </c>
      <c r="F277" s="152">
        <v>3.6</v>
      </c>
      <c r="M277" s="171" t="s">
        <v>533</v>
      </c>
      <c r="N277" s="136">
        <f t="shared" si="4"/>
        <v>1.8</v>
      </c>
    </row>
    <row r="278" spans="1:14">
      <c r="A278" s="171" t="s">
        <v>414</v>
      </c>
      <c r="B278" s="138" t="s">
        <v>534</v>
      </c>
      <c r="C278" s="134">
        <v>43</v>
      </c>
      <c r="D278" s="152">
        <v>14.6</v>
      </c>
      <c r="F278" s="155">
        <v>2.4</v>
      </c>
      <c r="M278" s="171" t="s">
        <v>533</v>
      </c>
      <c r="N278" s="136">
        <f t="shared" si="4"/>
        <v>1.2</v>
      </c>
    </row>
    <row r="279" spans="1:14">
      <c r="A279" s="171" t="s">
        <v>414</v>
      </c>
      <c r="B279" s="138" t="s">
        <v>534</v>
      </c>
      <c r="C279" s="134">
        <v>43</v>
      </c>
      <c r="D279" s="152">
        <v>14</v>
      </c>
      <c r="F279" s="155">
        <v>2.5</v>
      </c>
      <c r="M279" s="171" t="s">
        <v>533</v>
      </c>
      <c r="N279" s="136">
        <f t="shared" si="4"/>
        <v>1.25</v>
      </c>
    </row>
    <row r="280" spans="1:14">
      <c r="A280" s="171" t="s">
        <v>414</v>
      </c>
      <c r="B280" s="138" t="s">
        <v>534</v>
      </c>
      <c r="C280" s="134">
        <v>43</v>
      </c>
      <c r="D280" s="152">
        <v>12.7</v>
      </c>
      <c r="F280" s="155">
        <v>2.6</v>
      </c>
      <c r="M280" s="171" t="s">
        <v>533</v>
      </c>
      <c r="N280" s="136">
        <f t="shared" si="4"/>
        <v>1.3</v>
      </c>
    </row>
    <row r="281" spans="1:14">
      <c r="A281" s="171" t="s">
        <v>414</v>
      </c>
      <c r="B281" s="138" t="s">
        <v>534</v>
      </c>
      <c r="C281" s="134">
        <v>43</v>
      </c>
      <c r="D281" s="152">
        <v>11.3</v>
      </c>
      <c r="F281" s="155">
        <v>2.6</v>
      </c>
      <c r="M281" s="171" t="s">
        <v>533</v>
      </c>
      <c r="N281" s="136">
        <f t="shared" si="4"/>
        <v>1.3</v>
      </c>
    </row>
    <row r="282" spans="1:14">
      <c r="A282" s="171" t="s">
        <v>414</v>
      </c>
      <c r="B282" s="138" t="s">
        <v>534</v>
      </c>
      <c r="C282" s="134">
        <v>43</v>
      </c>
      <c r="D282" s="152">
        <v>11.2</v>
      </c>
      <c r="F282" s="155">
        <v>3.5</v>
      </c>
      <c r="M282" s="171" t="s">
        <v>533</v>
      </c>
      <c r="N282" s="136">
        <f t="shared" si="4"/>
        <v>1.75</v>
      </c>
    </row>
    <row r="283" spans="1:14">
      <c r="A283" s="171" t="s">
        <v>414</v>
      </c>
      <c r="B283" s="138" t="s">
        <v>534</v>
      </c>
      <c r="C283" s="134">
        <v>43</v>
      </c>
      <c r="D283" s="152">
        <v>13.7</v>
      </c>
      <c r="F283" s="155">
        <v>1.9</v>
      </c>
      <c r="M283" s="171" t="s">
        <v>533</v>
      </c>
      <c r="N283" s="136">
        <f t="shared" si="4"/>
        <v>0.95</v>
      </c>
    </row>
    <row r="284" spans="1:14">
      <c r="B284" s="138" t="str">
        <f>Fröhlich_alle!C5</f>
        <v>Kiefer</v>
      </c>
      <c r="C284" s="138">
        <f>Fröhlich_alle!E5</f>
        <v>150</v>
      </c>
      <c r="D284" s="138">
        <f>Fröhlich_alle!F5</f>
        <v>10</v>
      </c>
      <c r="E284" s="141">
        <f>Fröhlich_alle!J5</f>
        <v>109.81691073340778</v>
      </c>
      <c r="F284" s="138">
        <f>Fröhlich_alle!H5</f>
        <v>12</v>
      </c>
      <c r="M284" s="171" t="s">
        <v>808</v>
      </c>
      <c r="N284" s="136">
        <f>F284/2</f>
        <v>6</v>
      </c>
    </row>
    <row r="285" spans="1:14">
      <c r="B285" s="138" t="str">
        <f>Fröhlich_alle!C6</f>
        <v>Kiefer</v>
      </c>
      <c r="C285" s="138">
        <f>Fröhlich_alle!E6</f>
        <v>200</v>
      </c>
      <c r="D285" s="138">
        <f>Fröhlich_alle!F6</f>
        <v>22</v>
      </c>
      <c r="E285" s="141">
        <f>Fröhlich_alle!J6</f>
        <v>165.52114081557116</v>
      </c>
      <c r="F285" s="138">
        <f>Fröhlich_alle!H6</f>
        <v>16</v>
      </c>
      <c r="M285" s="171" t="s">
        <v>808</v>
      </c>
      <c r="N285" s="136">
        <f t="shared" si="4"/>
        <v>8</v>
      </c>
    </row>
    <row r="286" spans="1:14">
      <c r="A286" s="171"/>
      <c r="B286" s="138" t="str">
        <f>Fröhlich_alle!C7</f>
        <v>Kiefer</v>
      </c>
      <c r="C286" s="138">
        <f>Fröhlich_alle!E7</f>
        <v>200</v>
      </c>
      <c r="D286" s="138">
        <f>Fröhlich_alle!F7</f>
        <v>30</v>
      </c>
      <c r="E286" s="141">
        <f>Fröhlich_alle!J7</f>
        <v>105.04226244065093</v>
      </c>
      <c r="F286" s="138">
        <f>Fröhlich_alle!H7</f>
        <v>8</v>
      </c>
      <c r="M286" s="171" t="s">
        <v>808</v>
      </c>
      <c r="N286" s="136">
        <f t="shared" si="4"/>
        <v>4</v>
      </c>
    </row>
    <row r="287" spans="1:14">
      <c r="A287" s="171"/>
      <c r="B287" s="138" t="str">
        <f>Fröhlich_alle!C8</f>
        <v>Kiefer</v>
      </c>
      <c r="C287" s="138">
        <f>Fröhlich_alle!E8</f>
        <v>200</v>
      </c>
      <c r="D287" s="138">
        <f>Fröhlich_alle!F8</f>
        <v>30</v>
      </c>
      <c r="E287" s="141">
        <f>Fröhlich_alle!J8</f>
        <v>97.08451528605616</v>
      </c>
      <c r="F287" s="138">
        <f>Fröhlich_alle!H8</f>
        <v>10</v>
      </c>
      <c r="M287" s="171" t="s">
        <v>808</v>
      </c>
      <c r="N287" s="136">
        <f t="shared" si="4"/>
        <v>5</v>
      </c>
    </row>
    <row r="288" spans="1:14">
      <c r="A288" s="171"/>
      <c r="B288" s="138" t="str">
        <f>Fröhlich_alle!C9</f>
        <v>Kiefer</v>
      </c>
      <c r="C288" s="138">
        <f>Fröhlich_alle!E9</f>
        <v>225</v>
      </c>
      <c r="D288" s="138">
        <f>Fröhlich_alle!F9</f>
        <v>25</v>
      </c>
      <c r="E288" s="141">
        <f>Fröhlich_alle!J9</f>
        <v>98.676064716975105</v>
      </c>
      <c r="F288" s="138">
        <f>Fröhlich_alle!H9</f>
        <v>16</v>
      </c>
      <c r="M288" s="171" t="s">
        <v>808</v>
      </c>
      <c r="N288" s="136">
        <f t="shared" si="4"/>
        <v>8</v>
      </c>
    </row>
    <row r="289" spans="1:14">
      <c r="A289" s="171"/>
      <c r="B289" s="138" t="str">
        <f>Fröhlich_alle!C10</f>
        <v>Kiefer</v>
      </c>
      <c r="C289" s="138">
        <f>Fröhlich_alle!E10</f>
        <v>250</v>
      </c>
      <c r="D289" s="138">
        <f>Fröhlich_alle!F10</f>
        <v>17</v>
      </c>
      <c r="E289" s="141">
        <f>Fröhlich_alle!J10</f>
        <v>132.09860276627313</v>
      </c>
      <c r="F289" s="138">
        <f>Fröhlich_alle!H10</f>
        <v>15</v>
      </c>
      <c r="M289" s="171" t="s">
        <v>808</v>
      </c>
      <c r="N289" s="136">
        <f t="shared" si="4"/>
        <v>7.5</v>
      </c>
    </row>
    <row r="290" spans="1:14">
      <c r="A290" s="171"/>
      <c r="B290" s="138" t="str">
        <f>Fröhlich_alle!C11</f>
        <v>Kiefer</v>
      </c>
      <c r="C290" s="138">
        <f>Fröhlich_alle!E11</f>
        <v>250</v>
      </c>
      <c r="D290" s="138">
        <f>Fröhlich_alle!F11</f>
        <v>21</v>
      </c>
      <c r="E290" s="141">
        <f>Fröhlich_alle!J11</f>
        <v>162.33804195373324</v>
      </c>
      <c r="F290" s="138">
        <f>Fröhlich_alle!H11</f>
        <v>16</v>
      </c>
      <c r="M290" s="171" t="s">
        <v>808</v>
      </c>
      <c r="N290" s="136">
        <f t="shared" si="4"/>
        <v>8</v>
      </c>
    </row>
    <row r="291" spans="1:14">
      <c r="A291" s="171"/>
      <c r="B291" s="138" t="str">
        <f>Fröhlich_alle!C12</f>
        <v>Kiefer</v>
      </c>
      <c r="C291" s="138">
        <f>Fröhlich_alle!E12</f>
        <v>250</v>
      </c>
      <c r="D291" s="138">
        <f>Fröhlich_alle!F12</f>
        <v>15</v>
      </c>
      <c r="E291" s="141">
        <f>Fröhlich_alle!J12</f>
        <v>171.88733853924697</v>
      </c>
      <c r="F291" s="138">
        <f>Fröhlich_alle!H12</f>
        <v>19</v>
      </c>
      <c r="M291" s="171" t="s">
        <v>808</v>
      </c>
      <c r="N291" s="136">
        <f t="shared" si="4"/>
        <v>9.5</v>
      </c>
    </row>
    <row r="292" spans="1:14">
      <c r="A292" s="171"/>
      <c r="B292" s="138" t="str">
        <f>Fröhlich_alle!C13</f>
        <v>Kiefer</v>
      </c>
      <c r="C292" s="138">
        <f>Fröhlich_alle!E13</f>
        <v>250</v>
      </c>
      <c r="D292" s="138">
        <f>Fröhlich_alle!F13</f>
        <v>31</v>
      </c>
      <c r="E292" s="141">
        <f>Fröhlich_alle!J13</f>
        <v>216.45072260497767</v>
      </c>
      <c r="F292" s="138">
        <f>Fröhlich_alle!H13</f>
        <v>25</v>
      </c>
      <c r="M292" s="171" t="s">
        <v>808</v>
      </c>
      <c r="N292" s="136">
        <f t="shared" si="4"/>
        <v>12.5</v>
      </c>
    </row>
    <row r="293" spans="1:14">
      <c r="A293" s="171"/>
      <c r="B293" s="138" t="str">
        <f>Fröhlich_alle!C14</f>
        <v>Kiefer</v>
      </c>
      <c r="C293" s="138">
        <f>Fröhlich_alle!E14</f>
        <v>275</v>
      </c>
      <c r="D293" s="138">
        <f>Fröhlich_alle!F14</f>
        <v>15</v>
      </c>
      <c r="E293" s="141">
        <f>Fröhlich_alle!J14</f>
        <v>197.35212943395021</v>
      </c>
      <c r="F293" s="138">
        <f>Fröhlich_alle!H14</f>
        <v>15</v>
      </c>
      <c r="M293" s="171" t="s">
        <v>808</v>
      </c>
      <c r="N293" s="136">
        <f>F293/2</f>
        <v>7.5</v>
      </c>
    </row>
    <row r="294" spans="1:14">
      <c r="A294" s="171"/>
      <c r="B294" s="138"/>
      <c r="M294" s="171"/>
    </row>
    <row r="295" spans="1:14">
      <c r="A295" s="171"/>
      <c r="B295" s="138"/>
      <c r="M295" s="171"/>
    </row>
    <row r="296" spans="1:14">
      <c r="A296" s="171"/>
      <c r="B296" s="138"/>
      <c r="M296" s="171"/>
    </row>
    <row r="297" spans="1:14">
      <c r="A297" s="171"/>
      <c r="B297" s="138"/>
      <c r="M297" s="171"/>
    </row>
    <row r="298" spans="1:14">
      <c r="A298" s="171"/>
      <c r="B298" s="138"/>
      <c r="M298" s="171"/>
    </row>
    <row r="299" spans="1:14">
      <c r="A299" s="171"/>
      <c r="B299" s="138"/>
      <c r="M299" s="171"/>
    </row>
    <row r="300" spans="1:14">
      <c r="A300" s="171"/>
      <c r="B300" s="138"/>
      <c r="M300" s="171"/>
    </row>
    <row r="301" spans="1:14">
      <c r="A301" s="171"/>
      <c r="B301" s="138"/>
      <c r="M301" s="171"/>
    </row>
    <row r="302" spans="1:14">
      <c r="A302" s="171"/>
      <c r="B302" s="138"/>
      <c r="M302" s="171"/>
    </row>
    <row r="303" spans="1:14">
      <c r="A303" s="171"/>
      <c r="B303" s="138"/>
      <c r="M303" s="171"/>
    </row>
    <row r="304" spans="1:14">
      <c r="A304" s="171"/>
      <c r="B304" s="138"/>
      <c r="M304" s="171"/>
    </row>
    <row r="305" spans="1:13">
      <c r="A305" s="171"/>
      <c r="B305" s="138"/>
      <c r="M305" s="171"/>
    </row>
    <row r="306" spans="1:13">
      <c r="A306" s="171"/>
      <c r="B306" s="138"/>
      <c r="M306" s="171"/>
    </row>
    <row r="307" spans="1:13">
      <c r="A307" s="171"/>
      <c r="B307" s="138"/>
      <c r="M307" s="171"/>
    </row>
    <row r="308" spans="1:13">
      <c r="A308" s="171"/>
      <c r="B308" s="138"/>
      <c r="M308" s="171"/>
    </row>
    <row r="309" spans="1:13">
      <c r="A309" s="171"/>
      <c r="B309" s="138"/>
      <c r="M309" s="171"/>
    </row>
    <row r="310" spans="1:13">
      <c r="A310" s="171"/>
      <c r="B310" s="138"/>
      <c r="M310" s="171"/>
    </row>
    <row r="311" spans="1:13">
      <c r="A311" s="171"/>
      <c r="B311" s="138"/>
      <c r="M311" s="171"/>
    </row>
    <row r="312" spans="1:13">
      <c r="A312" s="171"/>
      <c r="B312" s="138"/>
      <c r="M312" s="171"/>
    </row>
    <row r="313" spans="1:13">
      <c r="A313" s="171"/>
      <c r="B313" s="138"/>
      <c r="M313" s="171"/>
    </row>
    <row r="314" spans="1:13">
      <c r="A314" s="171"/>
      <c r="B314" s="138"/>
      <c r="M314" s="171"/>
    </row>
    <row r="315" spans="1:13">
      <c r="A315" s="171"/>
      <c r="B315" s="138"/>
      <c r="M315" s="171"/>
    </row>
    <row r="316" spans="1:13">
      <c r="A316" s="171"/>
      <c r="B316" s="138"/>
      <c r="M316" s="171"/>
    </row>
    <row r="317" spans="1:13">
      <c r="A317" s="171"/>
      <c r="B317" s="138"/>
      <c r="M317" s="171"/>
    </row>
    <row r="318" spans="1:13">
      <c r="A318" s="171"/>
      <c r="B318" s="138"/>
      <c r="M318" s="171"/>
    </row>
    <row r="319" spans="1:13">
      <c r="A319" s="171"/>
      <c r="B319" s="138"/>
      <c r="M319" s="171"/>
    </row>
    <row r="320" spans="1:13">
      <c r="A320" s="171"/>
      <c r="B320" s="138"/>
      <c r="M320" s="171"/>
    </row>
    <row r="321" spans="1:14">
      <c r="A321" s="171"/>
      <c r="B321" s="138"/>
      <c r="M321" s="171"/>
    </row>
    <row r="322" spans="1:14">
      <c r="A322" s="171"/>
      <c r="B322" s="138"/>
      <c r="M322" s="171"/>
    </row>
    <row r="323" spans="1:14">
      <c r="A323" s="171"/>
      <c r="B323" s="138"/>
      <c r="M323" s="171"/>
    </row>
    <row r="324" spans="1:14">
      <c r="A324" s="171"/>
      <c r="B324" s="138"/>
      <c r="M324" s="171"/>
    </row>
    <row r="325" spans="1:14">
      <c r="A325" s="171"/>
      <c r="B325" s="138"/>
      <c r="M325" s="171"/>
    </row>
    <row r="326" spans="1:14">
      <c r="A326" s="171"/>
      <c r="B326" s="138"/>
      <c r="M326" s="171"/>
    </row>
    <row r="327" spans="1:14">
      <c r="A327" s="171"/>
      <c r="B327" s="138"/>
      <c r="M327" s="171"/>
    </row>
    <row r="328" spans="1:14">
      <c r="A328" s="171"/>
      <c r="B328" s="138"/>
      <c r="M328" s="171"/>
    </row>
    <row r="329" spans="1:14">
      <c r="A329" s="171"/>
      <c r="B329" s="138"/>
      <c r="M329" s="171"/>
    </row>
    <row r="330" spans="1:14">
      <c r="A330" s="171"/>
      <c r="B330" s="138"/>
      <c r="M330" s="171"/>
    </row>
    <row r="331" spans="1:14">
      <c r="A331" s="171"/>
      <c r="B331" s="138"/>
      <c r="M331" s="171"/>
    </row>
    <row r="332" spans="1:14">
      <c r="A332" s="171"/>
      <c r="B332" s="138"/>
      <c r="M332" s="171"/>
    </row>
    <row r="333" spans="1:14">
      <c r="A333" s="171"/>
      <c r="B333" s="138"/>
      <c r="M333" s="171"/>
    </row>
    <row r="334" spans="1:14">
      <c r="A334" s="171"/>
      <c r="B334" s="138"/>
      <c r="M334" s="171"/>
    </row>
    <row r="335" spans="1:14">
      <c r="A335" s="171"/>
      <c r="B335" s="138"/>
      <c r="M335" s="171"/>
    </row>
    <row r="336" spans="1:14">
      <c r="A336" s="171"/>
      <c r="B336" s="138"/>
      <c r="D336" s="135"/>
      <c r="E336" s="135"/>
      <c r="F336" s="136"/>
      <c r="G336" s="135"/>
      <c r="M336" s="171"/>
      <c r="N336" s="136"/>
    </row>
    <row r="337" spans="1:14">
      <c r="A337" s="171"/>
      <c r="B337" s="138"/>
      <c r="D337" s="135"/>
      <c r="E337" s="135"/>
      <c r="F337" s="136"/>
      <c r="G337" s="135"/>
      <c r="M337" s="171"/>
      <c r="N337" s="136"/>
    </row>
    <row r="338" spans="1:14">
      <c r="A338" s="171"/>
      <c r="B338" s="138"/>
      <c r="D338" s="135"/>
      <c r="E338" s="135"/>
      <c r="F338" s="136"/>
      <c r="G338" s="135"/>
      <c r="M338" s="171"/>
      <c r="N338" s="136"/>
    </row>
    <row r="339" spans="1:14">
      <c r="A339" s="171"/>
      <c r="B339" s="138"/>
      <c r="D339" s="135"/>
      <c r="E339" s="135"/>
      <c r="F339" s="136"/>
      <c r="G339" s="135"/>
      <c r="M339" s="171"/>
      <c r="N339" s="136"/>
    </row>
    <row r="340" spans="1:14">
      <c r="A340" s="171"/>
      <c r="B340" s="138"/>
      <c r="D340" s="135"/>
      <c r="E340" s="135"/>
      <c r="F340" s="136"/>
      <c r="G340" s="135"/>
      <c r="M340" s="171"/>
      <c r="N340" s="136"/>
    </row>
    <row r="341" spans="1:14">
      <c r="A341" s="171"/>
      <c r="B341" s="138"/>
      <c r="D341" s="135"/>
      <c r="E341" s="135"/>
      <c r="F341" s="136"/>
      <c r="G341" s="135"/>
      <c r="M341" s="171"/>
      <c r="N341" s="136"/>
    </row>
    <row r="342" spans="1:14">
      <c r="A342" s="171"/>
      <c r="B342" s="138"/>
      <c r="D342" s="135"/>
      <c r="E342" s="135"/>
      <c r="F342" s="136"/>
      <c r="G342" s="135"/>
      <c r="M342" s="171"/>
      <c r="N342" s="136"/>
    </row>
    <row r="343" spans="1:14">
      <c r="A343" s="171"/>
      <c r="B343" s="138"/>
      <c r="D343" s="135"/>
      <c r="E343" s="135"/>
      <c r="F343" s="136"/>
      <c r="G343" s="135"/>
      <c r="M343" s="171"/>
      <c r="N343" s="136"/>
    </row>
    <row r="344" spans="1:14">
      <c r="A344" s="171"/>
      <c r="B344" s="138"/>
      <c r="D344" s="135"/>
      <c r="E344" s="135"/>
      <c r="F344" s="136"/>
      <c r="G344" s="135"/>
      <c r="M344" s="171"/>
      <c r="N344" s="136"/>
    </row>
    <row r="345" spans="1:14">
      <c r="A345" s="171"/>
      <c r="B345" s="138"/>
      <c r="D345" s="135"/>
      <c r="E345" s="135"/>
      <c r="F345" s="136"/>
      <c r="G345" s="135"/>
      <c r="M345" s="171"/>
      <c r="N345" s="136"/>
    </row>
    <row r="346" spans="1:14">
      <c r="A346" s="171"/>
      <c r="B346" s="138"/>
      <c r="D346" s="135"/>
      <c r="E346" s="135"/>
      <c r="F346" s="136"/>
      <c r="G346" s="135"/>
      <c r="M346" s="171"/>
      <c r="N346" s="136"/>
    </row>
    <row r="347" spans="1:14">
      <c r="A347" s="171"/>
      <c r="B347" s="138"/>
      <c r="D347" s="135"/>
      <c r="E347" s="135"/>
      <c r="F347" s="136"/>
      <c r="G347" s="135"/>
      <c r="M347" s="171"/>
      <c r="N347" s="136"/>
    </row>
    <row r="348" spans="1:14">
      <c r="A348" s="171"/>
      <c r="B348" s="138"/>
      <c r="D348" s="135"/>
      <c r="E348" s="135"/>
      <c r="F348" s="136"/>
      <c r="G348" s="135"/>
      <c r="M348" s="171"/>
      <c r="N348" s="136"/>
    </row>
    <row r="349" spans="1:14">
      <c r="A349" s="171"/>
      <c r="M349" s="171"/>
    </row>
    <row r="350" spans="1:14">
      <c r="A350" s="171"/>
      <c r="M350" s="171"/>
    </row>
    <row r="351" spans="1:14">
      <c r="A351" s="171"/>
      <c r="M351" s="171"/>
    </row>
    <row r="352" spans="1:14">
      <c r="A352" s="171"/>
      <c r="M352" s="171"/>
    </row>
    <row r="353" spans="1:13">
      <c r="A353" s="171"/>
      <c r="M353" s="171"/>
    </row>
    <row r="354" spans="1:13">
      <c r="A354" s="171"/>
      <c r="M354" s="171"/>
    </row>
    <row r="355" spans="1:13">
      <c r="A355" s="171"/>
      <c r="M355" s="171"/>
    </row>
    <row r="356" spans="1:13">
      <c r="A356" s="171"/>
      <c r="M356" s="171"/>
    </row>
    <row r="361" spans="1:13">
      <c r="A361" s="134" t="s">
        <v>481</v>
      </c>
      <c r="C361" s="134">
        <v>22</v>
      </c>
      <c r="D361" s="134">
        <v>2.6</v>
      </c>
      <c r="L361" s="136">
        <v>0.15804597701149425</v>
      </c>
      <c r="M361" s="171" t="s">
        <v>550</v>
      </c>
    </row>
    <row r="362" spans="1:13">
      <c r="A362" s="134" t="s">
        <v>481</v>
      </c>
      <c r="C362" s="134">
        <v>34</v>
      </c>
      <c r="D362" s="134">
        <v>17.5</v>
      </c>
      <c r="L362" s="136">
        <v>12.684563758389261</v>
      </c>
      <c r="M362" s="171" t="s">
        <v>550</v>
      </c>
    </row>
    <row r="363" spans="1:13">
      <c r="A363" s="134" t="s">
        <v>481</v>
      </c>
      <c r="C363" s="134">
        <v>37</v>
      </c>
      <c r="D363" s="134">
        <v>6.8</v>
      </c>
      <c r="L363" s="136">
        <v>0.66181818181818186</v>
      </c>
      <c r="M363" s="171" t="s">
        <v>550</v>
      </c>
    </row>
    <row r="364" spans="1:13">
      <c r="A364" s="134" t="s">
        <v>481</v>
      </c>
      <c r="C364" s="134">
        <v>37</v>
      </c>
      <c r="D364" s="134">
        <v>4.2</v>
      </c>
      <c r="L364" s="136">
        <v>0.63263041065482795</v>
      </c>
      <c r="M364" s="171" t="s">
        <v>550</v>
      </c>
    </row>
    <row r="365" spans="1:13">
      <c r="A365" s="134" t="s">
        <v>481</v>
      </c>
      <c r="C365" s="134">
        <v>38</v>
      </c>
      <c r="D365" s="134">
        <v>12.2</v>
      </c>
      <c r="L365" s="136">
        <v>2.2098214285714284</v>
      </c>
      <c r="M365" s="171" t="s">
        <v>550</v>
      </c>
    </row>
    <row r="366" spans="1:13">
      <c r="A366" s="134" t="s">
        <v>481</v>
      </c>
      <c r="C366" s="134">
        <v>39</v>
      </c>
      <c r="D366" s="134">
        <v>7.8</v>
      </c>
      <c r="L366" s="136">
        <v>1.0220440881763526</v>
      </c>
      <c r="M366" s="171" t="s">
        <v>550</v>
      </c>
    </row>
    <row r="367" spans="1:13">
      <c r="A367" s="134" t="s">
        <v>481</v>
      </c>
      <c r="C367" s="134">
        <v>41</v>
      </c>
      <c r="D367" s="134">
        <v>6.7</v>
      </c>
      <c r="L367" s="136">
        <v>0.75528700906344415</v>
      </c>
      <c r="M367" s="171" t="s">
        <v>550</v>
      </c>
    </row>
    <row r="368" spans="1:13">
      <c r="A368" s="134" t="s">
        <v>481</v>
      </c>
      <c r="C368" s="134">
        <v>42</v>
      </c>
      <c r="D368" s="134">
        <v>5.8</v>
      </c>
      <c r="L368" s="136">
        <v>0.6907545164718385</v>
      </c>
      <c r="M368" s="171" t="s">
        <v>550</v>
      </c>
    </row>
    <row r="369" spans="1:13">
      <c r="A369" s="134" t="s">
        <v>481</v>
      </c>
      <c r="C369" s="134">
        <v>43</v>
      </c>
      <c r="D369" s="134">
        <v>9.8000000000000007</v>
      </c>
      <c r="L369" s="136">
        <v>1.5055467511885896</v>
      </c>
      <c r="M369" s="171" t="s">
        <v>550</v>
      </c>
    </row>
    <row r="370" spans="1:13">
      <c r="A370" s="134" t="s">
        <v>481</v>
      </c>
      <c r="C370" s="134">
        <v>45</v>
      </c>
      <c r="D370" s="134">
        <v>8.8000000000000007</v>
      </c>
      <c r="L370" s="136">
        <v>1.0606060606060606</v>
      </c>
      <c r="M370" s="171" t="s">
        <v>550</v>
      </c>
    </row>
    <row r="371" spans="1:13">
      <c r="A371" s="134" t="s">
        <v>481</v>
      </c>
      <c r="C371" s="134">
        <v>45</v>
      </c>
      <c r="D371" s="134">
        <v>6.9</v>
      </c>
      <c r="L371" s="136">
        <v>0.85239085239085244</v>
      </c>
      <c r="M371" s="171" t="s">
        <v>550</v>
      </c>
    </row>
    <row r="372" spans="1:13">
      <c r="A372" s="134" t="s">
        <v>481</v>
      </c>
      <c r="C372" s="134">
        <v>54</v>
      </c>
      <c r="D372" s="134">
        <v>11.1</v>
      </c>
      <c r="L372" s="136">
        <v>2.2614107883817427</v>
      </c>
      <c r="M372" s="171" t="s">
        <v>550</v>
      </c>
    </row>
    <row r="373" spans="1:13">
      <c r="A373" s="134" t="s">
        <v>481</v>
      </c>
      <c r="C373" s="134">
        <v>55</v>
      </c>
      <c r="D373" s="134">
        <v>25</v>
      </c>
      <c r="L373" s="136">
        <v>20.454545454545453</v>
      </c>
      <c r="M373" s="171" t="s">
        <v>550</v>
      </c>
    </row>
    <row r="374" spans="1:13">
      <c r="A374" s="134" t="s">
        <v>481</v>
      </c>
      <c r="C374" s="134">
        <v>55</v>
      </c>
      <c r="D374" s="134">
        <v>19</v>
      </c>
      <c r="L374" s="136">
        <v>15.174363807728559</v>
      </c>
      <c r="M374" s="171" t="s">
        <v>550</v>
      </c>
    </row>
    <row r="375" spans="1:13">
      <c r="A375" s="134" t="s">
        <v>481</v>
      </c>
      <c r="C375" s="134">
        <v>68</v>
      </c>
      <c r="D375" s="134">
        <v>14.2</v>
      </c>
      <c r="L375" s="136">
        <v>4.9229452054794525</v>
      </c>
      <c r="M375" s="171" t="s">
        <v>550</v>
      </c>
    </row>
    <row r="376" spans="1:13">
      <c r="A376" s="134" t="s">
        <v>481</v>
      </c>
      <c r="C376" s="134">
        <v>76</v>
      </c>
      <c r="D376" s="134">
        <v>28</v>
      </c>
      <c r="L376" s="136">
        <v>19.875</v>
      </c>
      <c r="M376" s="171" t="s">
        <v>550</v>
      </c>
    </row>
    <row r="377" spans="1:13">
      <c r="A377" s="134" t="s">
        <v>481</v>
      </c>
      <c r="C377" s="134">
        <v>82</v>
      </c>
      <c r="D377" s="134">
        <v>17.100000000000001</v>
      </c>
      <c r="L377" s="136">
        <v>6.0063224446786094</v>
      </c>
      <c r="M377" s="171" t="s">
        <v>550</v>
      </c>
    </row>
    <row r="378" spans="1:13">
      <c r="A378" s="134" t="s">
        <v>481</v>
      </c>
      <c r="C378" s="134">
        <v>87</v>
      </c>
      <c r="D378" s="134">
        <v>24.9</v>
      </c>
      <c r="L378" s="136">
        <v>30.084033613445378</v>
      </c>
      <c r="M378" s="171" t="s">
        <v>550</v>
      </c>
    </row>
    <row r="379" spans="1:13">
      <c r="A379" s="134" t="s">
        <v>481</v>
      </c>
      <c r="C379" s="134">
        <v>98</v>
      </c>
      <c r="D379" s="134">
        <v>19.600000000000001</v>
      </c>
      <c r="L379" s="136">
        <v>8.1880212282031835</v>
      </c>
      <c r="M379" s="171" t="s">
        <v>550</v>
      </c>
    </row>
    <row r="380" spans="1:13">
      <c r="A380" s="134" t="s">
        <v>481</v>
      </c>
      <c r="C380" s="134">
        <v>109</v>
      </c>
      <c r="D380" s="134">
        <v>20</v>
      </c>
      <c r="L380" s="136">
        <v>8.981481481481481</v>
      </c>
      <c r="M380" s="171" t="s">
        <v>550</v>
      </c>
    </row>
    <row r="381" spans="1:13">
      <c r="A381" s="134" t="s">
        <v>481</v>
      </c>
      <c r="C381" s="134">
        <v>110</v>
      </c>
      <c r="D381" s="134">
        <v>26.5</v>
      </c>
      <c r="L381" s="136">
        <v>18.436578171091444</v>
      </c>
      <c r="M381" s="171" t="s">
        <v>550</v>
      </c>
    </row>
    <row r="382" spans="1:13">
      <c r="A382" s="134" t="s">
        <v>481</v>
      </c>
      <c r="C382" s="134">
        <v>110</v>
      </c>
      <c r="D382" s="134">
        <v>26.5</v>
      </c>
      <c r="L382" s="136">
        <v>18.436578171091444</v>
      </c>
      <c r="M382" s="171" t="s">
        <v>550</v>
      </c>
    </row>
    <row r="383" spans="1:13">
      <c r="A383" s="134" t="s">
        <v>481</v>
      </c>
      <c r="C383" s="134">
        <v>115</v>
      </c>
      <c r="D383" s="134">
        <v>31.3</v>
      </c>
      <c r="L383" s="136">
        <v>42.333333333333336</v>
      </c>
      <c r="M383" s="171" t="s">
        <v>550</v>
      </c>
    </row>
    <row r="384" spans="1:13">
      <c r="A384" s="134" t="s">
        <v>481</v>
      </c>
      <c r="C384" s="134">
        <v>125</v>
      </c>
      <c r="D384" s="134">
        <v>15</v>
      </c>
      <c r="L384" s="136">
        <v>6.9523809523809526</v>
      </c>
      <c r="M384" s="171" t="s">
        <v>550</v>
      </c>
    </row>
    <row r="385" spans="1:13">
      <c r="A385" s="134" t="s">
        <v>481</v>
      </c>
      <c r="C385" s="134">
        <v>126</v>
      </c>
      <c r="D385" s="134">
        <v>22.6</v>
      </c>
      <c r="L385" s="136">
        <v>9.4626168224299061</v>
      </c>
      <c r="M385" s="171" t="s">
        <v>550</v>
      </c>
    </row>
    <row r="386" spans="1:13">
      <c r="A386" s="134" t="s">
        <v>481</v>
      </c>
      <c r="C386" s="134">
        <v>138</v>
      </c>
      <c r="D386" s="134">
        <v>22.8</v>
      </c>
      <c r="L386" s="136">
        <v>6.8077276908923645</v>
      </c>
      <c r="M386" s="171" t="s">
        <v>550</v>
      </c>
    </row>
    <row r="387" spans="1:13">
      <c r="A387" s="134" t="s">
        <v>481</v>
      </c>
      <c r="C387" s="134">
        <v>260</v>
      </c>
      <c r="D387" s="134">
        <v>16.2</v>
      </c>
      <c r="L387" s="136">
        <v>12</v>
      </c>
      <c r="M387" s="171" t="s">
        <v>550</v>
      </c>
    </row>
    <row r="388" spans="1:13">
      <c r="A388" s="134" t="s">
        <v>481</v>
      </c>
      <c r="C388" s="134">
        <v>260</v>
      </c>
      <c r="D388" s="134">
        <v>16.2</v>
      </c>
      <c r="L388" s="136">
        <v>12</v>
      </c>
      <c r="M388" s="171" t="s">
        <v>550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88"/>
  <sheetViews>
    <sheetView topLeftCell="M1" zoomScale="75" workbookViewId="0">
      <pane ySplit="2" topLeftCell="A27" activePane="bottomLeft" state="frozen"/>
      <selection pane="bottomLeft" activeCell="AN62" sqref="AN62"/>
    </sheetView>
  </sheetViews>
  <sheetFormatPr baseColWidth="10" defaultRowHeight="12.75"/>
  <cols>
    <col min="1" max="1" width="13.7109375" style="134" customWidth="1"/>
    <col min="2" max="2" width="11.42578125" style="134" customWidth="1"/>
    <col min="3" max="3" width="8" style="134" customWidth="1"/>
    <col min="4" max="4" width="8.5703125" style="134" customWidth="1"/>
    <col min="5" max="5" width="8.85546875" style="134" customWidth="1"/>
    <col min="6" max="6" width="6.5703125" style="134" customWidth="1"/>
    <col min="7" max="7" width="8.140625" style="134" customWidth="1"/>
    <col min="8" max="8" width="7.28515625" style="134" customWidth="1"/>
    <col min="9" max="9" width="6" style="134" customWidth="1"/>
    <col min="10" max="10" width="10.28515625" style="134" customWidth="1"/>
    <col min="11" max="11" width="7.5703125" style="134" customWidth="1"/>
    <col min="12" max="12" width="11.5703125" style="134" customWidth="1"/>
    <col min="13" max="13" width="25.28515625" style="134" customWidth="1"/>
    <col min="14" max="14" width="11.42578125" style="134" customWidth="1"/>
    <col min="15" max="15" width="9" style="134" customWidth="1"/>
    <col min="16" max="17" width="7.42578125" style="134" customWidth="1"/>
    <col min="18" max="16384" width="11.42578125" style="134"/>
  </cols>
  <sheetData>
    <row r="1" spans="1:14" ht="15.75">
      <c r="A1" s="255" t="s">
        <v>650</v>
      </c>
      <c r="B1" s="133"/>
    </row>
    <row r="2" spans="1:14" ht="25.5">
      <c r="A2" s="134" t="s">
        <v>363</v>
      </c>
      <c r="B2" s="171" t="s">
        <v>651</v>
      </c>
      <c r="C2" s="134" t="s">
        <v>370</v>
      </c>
      <c r="D2" s="134" t="s">
        <v>365</v>
      </c>
      <c r="E2" s="134" t="s">
        <v>366</v>
      </c>
      <c r="F2" s="134" t="s">
        <v>367</v>
      </c>
      <c r="G2" s="134" t="s">
        <v>368</v>
      </c>
      <c r="H2" s="134" t="s">
        <v>371</v>
      </c>
      <c r="I2" s="134" t="s">
        <v>372</v>
      </c>
      <c r="J2" s="134" t="s">
        <v>373</v>
      </c>
      <c r="K2" s="134" t="s">
        <v>374</v>
      </c>
      <c r="L2" s="219" t="s">
        <v>535</v>
      </c>
      <c r="M2" s="171" t="s">
        <v>421</v>
      </c>
      <c r="N2" s="171" t="s">
        <v>532</v>
      </c>
    </row>
    <row r="3" spans="1:14">
      <c r="A3" s="138">
        <v>179053</v>
      </c>
      <c r="B3" s="138" t="s">
        <v>534</v>
      </c>
      <c r="C3" s="138">
        <v>19</v>
      </c>
      <c r="D3" s="139">
        <v>6.23</v>
      </c>
      <c r="E3" s="135">
        <v>9.1999999999999993</v>
      </c>
      <c r="F3" s="136">
        <v>2.92</v>
      </c>
      <c r="G3" s="138">
        <v>67.7</v>
      </c>
      <c r="H3" s="138">
        <v>290</v>
      </c>
      <c r="I3" s="138">
        <v>5</v>
      </c>
      <c r="J3" s="138">
        <v>740</v>
      </c>
      <c r="K3" s="138" t="s">
        <v>375</v>
      </c>
      <c r="L3" s="138"/>
      <c r="M3" s="171" t="s">
        <v>422</v>
      </c>
      <c r="N3" s="136">
        <f>F3/2</f>
        <v>1.46</v>
      </c>
    </row>
    <row r="4" spans="1:14">
      <c r="A4" s="134">
        <v>333918</v>
      </c>
      <c r="B4" s="138" t="s">
        <v>534</v>
      </c>
      <c r="C4" s="134">
        <v>20</v>
      </c>
      <c r="D4" s="135">
        <v>10.3</v>
      </c>
      <c r="E4" s="135">
        <v>18</v>
      </c>
      <c r="F4" s="136">
        <v>4.3499999999999996</v>
      </c>
      <c r="G4" s="135">
        <v>57.2</v>
      </c>
      <c r="H4" s="134">
        <v>250</v>
      </c>
      <c r="I4" s="134">
        <v>45</v>
      </c>
      <c r="J4" s="134">
        <v>660</v>
      </c>
      <c r="K4" s="134" t="s">
        <v>377</v>
      </c>
      <c r="M4" s="171" t="s">
        <v>422</v>
      </c>
      <c r="N4" s="136">
        <f t="shared" ref="N4:N67" si="0">F4/2</f>
        <v>2.1749999999999998</v>
      </c>
    </row>
    <row r="5" spans="1:14">
      <c r="A5" s="134">
        <v>333916</v>
      </c>
      <c r="B5" s="138" t="s">
        <v>534</v>
      </c>
      <c r="C5" s="134">
        <v>23</v>
      </c>
      <c r="D5" s="135">
        <v>11.1</v>
      </c>
      <c r="E5" s="135">
        <v>21.8</v>
      </c>
      <c r="F5" s="136">
        <v>5.29</v>
      </c>
      <c r="G5" s="135">
        <v>50.9</v>
      </c>
      <c r="H5" s="134">
        <v>250</v>
      </c>
      <c r="I5" s="134">
        <v>45</v>
      </c>
      <c r="J5" s="134">
        <v>660</v>
      </c>
      <c r="K5" s="134" t="s">
        <v>377</v>
      </c>
      <c r="M5" s="171" t="s">
        <v>422</v>
      </c>
      <c r="N5" s="136">
        <f t="shared" si="0"/>
        <v>2.645</v>
      </c>
    </row>
    <row r="6" spans="1:14">
      <c r="A6" s="138">
        <v>179052</v>
      </c>
      <c r="B6" s="138" t="s">
        <v>534</v>
      </c>
      <c r="C6" s="138">
        <v>23</v>
      </c>
      <c r="D6" s="139">
        <v>4.46</v>
      </c>
      <c r="E6" s="135">
        <v>6.7</v>
      </c>
      <c r="F6" s="136">
        <v>2.5</v>
      </c>
      <c r="G6" s="138">
        <v>66.599999999999994</v>
      </c>
      <c r="H6" s="138">
        <v>270</v>
      </c>
      <c r="I6" s="138">
        <v>9</v>
      </c>
      <c r="J6" s="138">
        <v>730</v>
      </c>
      <c r="K6" s="138" t="s">
        <v>375</v>
      </c>
      <c r="L6" s="138"/>
      <c r="M6" s="171" t="s">
        <v>422</v>
      </c>
      <c r="N6" s="136">
        <f t="shared" si="0"/>
        <v>1.25</v>
      </c>
    </row>
    <row r="7" spans="1:14">
      <c r="A7" s="138">
        <v>427013</v>
      </c>
      <c r="B7" s="138" t="s">
        <v>534</v>
      </c>
      <c r="C7" s="138">
        <v>23</v>
      </c>
      <c r="D7" s="139">
        <v>5.4</v>
      </c>
      <c r="E7" s="139">
        <v>8.9</v>
      </c>
      <c r="F7" s="141">
        <v>2.5</v>
      </c>
      <c r="G7" s="139">
        <v>60.7</v>
      </c>
      <c r="H7" s="138">
        <v>235</v>
      </c>
      <c r="I7" s="138">
        <v>10</v>
      </c>
      <c r="J7" s="138">
        <v>760</v>
      </c>
      <c r="K7" s="138" t="s">
        <v>375</v>
      </c>
      <c r="L7" s="138"/>
      <c r="M7" s="171" t="s">
        <v>422</v>
      </c>
      <c r="N7" s="136">
        <f t="shared" si="0"/>
        <v>1.25</v>
      </c>
    </row>
    <row r="8" spans="1:14">
      <c r="A8" s="134">
        <v>333917</v>
      </c>
      <c r="B8" s="138" t="s">
        <v>534</v>
      </c>
      <c r="C8" s="134">
        <v>24</v>
      </c>
      <c r="D8" s="135">
        <v>10.1</v>
      </c>
      <c r="E8" s="135">
        <v>19.8</v>
      </c>
      <c r="F8" s="136">
        <v>4.95</v>
      </c>
      <c r="G8" s="135">
        <v>51</v>
      </c>
      <c r="H8" s="134">
        <v>250</v>
      </c>
      <c r="I8" s="134">
        <v>45</v>
      </c>
      <c r="J8" s="134">
        <v>660</v>
      </c>
      <c r="K8" s="134" t="s">
        <v>377</v>
      </c>
      <c r="M8" s="171" t="s">
        <v>422</v>
      </c>
      <c r="N8" s="136">
        <f t="shared" si="0"/>
        <v>2.4750000000000001</v>
      </c>
    </row>
    <row r="9" spans="1:14">
      <c r="A9" s="138">
        <v>179051</v>
      </c>
      <c r="B9" s="138" t="s">
        <v>534</v>
      </c>
      <c r="C9" s="138">
        <v>24</v>
      </c>
      <c r="D9" s="139">
        <v>8.25</v>
      </c>
      <c r="E9" s="135">
        <v>10.4</v>
      </c>
      <c r="F9" s="136">
        <v>3.05</v>
      </c>
      <c r="G9" s="138">
        <v>79.3</v>
      </c>
      <c r="H9" s="138">
        <v>270</v>
      </c>
      <c r="I9" s="138">
        <v>9</v>
      </c>
      <c r="J9" s="138">
        <v>730</v>
      </c>
      <c r="K9" s="138" t="s">
        <v>375</v>
      </c>
      <c r="L9" s="138"/>
      <c r="M9" s="171" t="s">
        <v>422</v>
      </c>
      <c r="N9" s="136">
        <f t="shared" si="0"/>
        <v>1.5249999999999999</v>
      </c>
    </row>
    <row r="10" spans="1:14">
      <c r="A10" s="138">
        <v>427015</v>
      </c>
      <c r="B10" s="138" t="s">
        <v>534</v>
      </c>
      <c r="C10" s="138">
        <v>24</v>
      </c>
      <c r="D10" s="139">
        <v>5.7</v>
      </c>
      <c r="E10" s="139">
        <v>9.6999999999999993</v>
      </c>
      <c r="F10" s="141">
        <v>3.1</v>
      </c>
      <c r="G10" s="139">
        <v>58.8</v>
      </c>
      <c r="H10" s="138">
        <v>235</v>
      </c>
      <c r="I10" s="138">
        <v>10</v>
      </c>
      <c r="J10" s="138">
        <v>760</v>
      </c>
      <c r="K10" s="138" t="s">
        <v>375</v>
      </c>
      <c r="L10" s="138"/>
      <c r="M10" s="171" t="s">
        <v>422</v>
      </c>
      <c r="N10" s="136">
        <f t="shared" si="0"/>
        <v>1.55</v>
      </c>
    </row>
    <row r="11" spans="1:14">
      <c r="A11" s="138">
        <v>427014</v>
      </c>
      <c r="B11" s="138" t="s">
        <v>534</v>
      </c>
      <c r="C11" s="138">
        <v>26</v>
      </c>
      <c r="D11" s="139">
        <v>6.5</v>
      </c>
      <c r="E11" s="139">
        <v>11.2</v>
      </c>
      <c r="F11" s="141">
        <v>2.9</v>
      </c>
      <c r="G11" s="139">
        <v>58</v>
      </c>
      <c r="H11" s="138">
        <v>235</v>
      </c>
      <c r="I11" s="138">
        <v>10</v>
      </c>
      <c r="J11" s="138">
        <v>760</v>
      </c>
      <c r="K11" s="138" t="s">
        <v>375</v>
      </c>
      <c r="L11" s="138"/>
      <c r="M11" s="171" t="s">
        <v>422</v>
      </c>
      <c r="N11" s="136">
        <f t="shared" si="0"/>
        <v>1.45</v>
      </c>
    </row>
    <row r="12" spans="1:14">
      <c r="A12" s="142">
        <v>414003</v>
      </c>
      <c r="B12" s="138" t="s">
        <v>534</v>
      </c>
      <c r="C12" s="142">
        <v>36</v>
      </c>
      <c r="D12" s="143">
        <v>11.4</v>
      </c>
      <c r="E12" s="143">
        <v>26.7</v>
      </c>
      <c r="F12" s="144">
        <v>6.46</v>
      </c>
      <c r="G12" s="143">
        <v>42.7</v>
      </c>
      <c r="H12" s="142">
        <v>270</v>
      </c>
      <c r="I12" s="142">
        <v>2</v>
      </c>
      <c r="J12" s="142">
        <v>965</v>
      </c>
      <c r="K12" s="142" t="s">
        <v>375</v>
      </c>
      <c r="L12" s="142"/>
      <c r="M12" s="171" t="s">
        <v>422</v>
      </c>
      <c r="N12" s="136">
        <f t="shared" si="0"/>
        <v>3.23</v>
      </c>
    </row>
    <row r="13" spans="1:14">
      <c r="A13" s="142">
        <v>414005</v>
      </c>
      <c r="B13" s="138" t="s">
        <v>534</v>
      </c>
      <c r="C13" s="142">
        <v>37</v>
      </c>
      <c r="D13" s="143">
        <v>14.1</v>
      </c>
      <c r="E13" s="143">
        <v>36.700000000000003</v>
      </c>
      <c r="F13" s="144">
        <v>7.85</v>
      </c>
      <c r="G13" s="143">
        <v>38.4</v>
      </c>
      <c r="H13" s="142">
        <v>270</v>
      </c>
      <c r="I13" s="142">
        <v>2</v>
      </c>
      <c r="J13" s="142">
        <v>980</v>
      </c>
      <c r="K13" s="142" t="s">
        <v>375</v>
      </c>
      <c r="L13" s="142"/>
      <c r="M13" s="171" t="s">
        <v>422</v>
      </c>
      <c r="N13" s="136">
        <f t="shared" si="0"/>
        <v>3.9249999999999998</v>
      </c>
    </row>
    <row r="14" spans="1:14">
      <c r="A14" s="142">
        <v>414017</v>
      </c>
      <c r="B14" s="138" t="s">
        <v>534</v>
      </c>
      <c r="C14" s="142">
        <v>37</v>
      </c>
      <c r="D14" s="143">
        <v>12.3</v>
      </c>
      <c r="E14" s="143">
        <v>31.2</v>
      </c>
      <c r="F14" s="144">
        <v>6.62</v>
      </c>
      <c r="G14" s="143">
        <v>39.4</v>
      </c>
      <c r="H14" s="142">
        <v>270</v>
      </c>
      <c r="I14" s="142">
        <v>2</v>
      </c>
      <c r="J14" s="142">
        <v>980</v>
      </c>
      <c r="K14" s="142" t="s">
        <v>375</v>
      </c>
      <c r="L14" s="142"/>
      <c r="M14" s="171" t="s">
        <v>422</v>
      </c>
      <c r="N14" s="136">
        <f t="shared" si="0"/>
        <v>3.31</v>
      </c>
    </row>
    <row r="15" spans="1:14">
      <c r="A15" s="138">
        <v>179007</v>
      </c>
      <c r="B15" s="138" t="s">
        <v>534</v>
      </c>
      <c r="C15" s="138">
        <v>38</v>
      </c>
      <c r="D15" s="139">
        <v>14.1</v>
      </c>
      <c r="E15" s="135">
        <v>30.4</v>
      </c>
      <c r="F15" s="136">
        <v>6.45</v>
      </c>
      <c r="G15" s="138">
        <v>46.4</v>
      </c>
      <c r="H15" s="138">
        <v>180</v>
      </c>
      <c r="I15" s="138">
        <v>10</v>
      </c>
      <c r="J15" s="138">
        <v>685</v>
      </c>
      <c r="K15" s="138" t="s">
        <v>377</v>
      </c>
      <c r="L15" s="138"/>
      <c r="M15" s="171" t="s">
        <v>422</v>
      </c>
      <c r="N15" s="136">
        <f t="shared" si="0"/>
        <v>3.2250000000000001</v>
      </c>
    </row>
    <row r="16" spans="1:14">
      <c r="A16" s="142">
        <v>414016</v>
      </c>
      <c r="B16" s="138" t="s">
        <v>534</v>
      </c>
      <c r="C16" s="142">
        <v>38</v>
      </c>
      <c r="D16" s="143">
        <v>13.4</v>
      </c>
      <c r="E16" s="143">
        <v>33.6</v>
      </c>
      <c r="F16" s="144">
        <v>7.94</v>
      </c>
      <c r="G16" s="143">
        <v>39.9</v>
      </c>
      <c r="H16" s="142">
        <v>270</v>
      </c>
      <c r="I16" s="142">
        <v>2</v>
      </c>
      <c r="J16" s="142">
        <v>965</v>
      </c>
      <c r="K16" s="142" t="s">
        <v>375</v>
      </c>
      <c r="L16" s="142"/>
      <c r="M16" s="171" t="s">
        <v>422</v>
      </c>
      <c r="N16" s="136">
        <f t="shared" si="0"/>
        <v>3.97</v>
      </c>
    </row>
    <row r="17" spans="1:14">
      <c r="A17" s="138">
        <v>342029</v>
      </c>
      <c r="B17" s="138" t="s">
        <v>534</v>
      </c>
      <c r="C17" s="138">
        <v>40</v>
      </c>
      <c r="D17" s="139">
        <v>10.8</v>
      </c>
      <c r="E17" s="139">
        <v>37.5</v>
      </c>
      <c r="F17" s="141">
        <v>6.12</v>
      </c>
      <c r="G17" s="139">
        <v>28.8</v>
      </c>
      <c r="H17" s="138">
        <v>150</v>
      </c>
      <c r="I17" s="138">
        <v>10</v>
      </c>
      <c r="J17" s="138">
        <v>1220</v>
      </c>
      <c r="K17" s="138" t="s">
        <v>377</v>
      </c>
      <c r="L17" s="138"/>
      <c r="M17" s="171" t="s">
        <v>422</v>
      </c>
      <c r="N17" s="136">
        <f t="shared" si="0"/>
        <v>3.06</v>
      </c>
    </row>
    <row r="18" spans="1:14">
      <c r="A18" s="142">
        <v>414002</v>
      </c>
      <c r="B18" s="138" t="s">
        <v>534</v>
      </c>
      <c r="C18" s="142">
        <v>40</v>
      </c>
      <c r="D18" s="143">
        <v>13.7</v>
      </c>
      <c r="E18" s="143">
        <v>37.4</v>
      </c>
      <c r="F18" s="144">
        <v>7.73</v>
      </c>
      <c r="G18" s="143">
        <v>36.6</v>
      </c>
      <c r="H18" s="142">
        <v>270</v>
      </c>
      <c r="I18" s="142">
        <v>2</v>
      </c>
      <c r="J18" s="142">
        <v>965</v>
      </c>
      <c r="K18" s="142" t="s">
        <v>375</v>
      </c>
      <c r="L18" s="142"/>
      <c r="M18" s="171" t="s">
        <v>422</v>
      </c>
      <c r="N18" s="136">
        <f t="shared" si="0"/>
        <v>3.8650000000000002</v>
      </c>
    </row>
    <row r="19" spans="1:14">
      <c r="A19" s="138">
        <v>179046</v>
      </c>
      <c r="B19" s="138" t="s">
        <v>534</v>
      </c>
      <c r="C19" s="138">
        <v>41</v>
      </c>
      <c r="D19" s="139">
        <v>15.4</v>
      </c>
      <c r="E19" s="135">
        <v>52.3</v>
      </c>
      <c r="F19" s="136">
        <v>8.85</v>
      </c>
      <c r="G19" s="138">
        <v>29.4</v>
      </c>
      <c r="H19" s="138">
        <v>210</v>
      </c>
      <c r="I19" s="138">
        <v>12</v>
      </c>
      <c r="J19" s="138">
        <v>705</v>
      </c>
      <c r="K19" s="138" t="s">
        <v>381</v>
      </c>
      <c r="L19" s="138"/>
      <c r="M19" s="171" t="s">
        <v>422</v>
      </c>
      <c r="N19" s="136">
        <f t="shared" si="0"/>
        <v>4.4249999999999998</v>
      </c>
    </row>
    <row r="20" spans="1:14">
      <c r="A20" s="138">
        <v>342016</v>
      </c>
      <c r="B20" s="138" t="s">
        <v>534</v>
      </c>
      <c r="C20" s="138">
        <v>41</v>
      </c>
      <c r="D20" s="139">
        <v>14.4</v>
      </c>
      <c r="E20" s="139">
        <v>38.4</v>
      </c>
      <c r="F20" s="141">
        <v>6.79</v>
      </c>
      <c r="G20" s="139">
        <v>37.5</v>
      </c>
      <c r="H20" s="138">
        <v>310</v>
      </c>
      <c r="I20" s="138">
        <v>21</v>
      </c>
      <c r="J20" s="138">
        <v>925</v>
      </c>
      <c r="K20" s="138" t="s">
        <v>375</v>
      </c>
      <c r="L20" s="138"/>
      <c r="M20" s="171" t="s">
        <v>422</v>
      </c>
      <c r="N20" s="136">
        <f t="shared" si="0"/>
        <v>3.395</v>
      </c>
    </row>
    <row r="21" spans="1:14">
      <c r="A21" s="138">
        <v>427018</v>
      </c>
      <c r="B21" s="138" t="s">
        <v>534</v>
      </c>
      <c r="C21" s="138">
        <v>41</v>
      </c>
      <c r="D21" s="139">
        <v>13.4</v>
      </c>
      <c r="E21" s="139">
        <v>42.6</v>
      </c>
      <c r="F21" s="141">
        <v>7.5</v>
      </c>
      <c r="G21" s="139">
        <v>31.5</v>
      </c>
      <c r="H21" s="138">
        <v>320</v>
      </c>
      <c r="I21" s="138">
        <v>10</v>
      </c>
      <c r="J21" s="138">
        <v>760</v>
      </c>
      <c r="K21" s="138" t="s">
        <v>377</v>
      </c>
      <c r="L21" s="138"/>
      <c r="M21" s="171" t="s">
        <v>422</v>
      </c>
      <c r="N21" s="136">
        <f t="shared" si="0"/>
        <v>3.75</v>
      </c>
    </row>
    <row r="22" spans="1:14">
      <c r="A22" s="138">
        <v>179005</v>
      </c>
      <c r="B22" s="138" t="s">
        <v>534</v>
      </c>
      <c r="C22" s="138">
        <v>42</v>
      </c>
      <c r="D22" s="139">
        <v>17.05</v>
      </c>
      <c r="E22" s="135">
        <v>38.6</v>
      </c>
      <c r="F22" s="136">
        <v>8</v>
      </c>
      <c r="G22" s="138">
        <v>44.2</v>
      </c>
      <c r="H22" s="138">
        <v>150</v>
      </c>
      <c r="I22" s="138">
        <v>10</v>
      </c>
      <c r="J22" s="138">
        <v>715</v>
      </c>
      <c r="K22" s="138" t="s">
        <v>381</v>
      </c>
      <c r="L22" s="138"/>
      <c r="M22" s="171" t="s">
        <v>422</v>
      </c>
      <c r="N22" s="136">
        <f t="shared" si="0"/>
        <v>4</v>
      </c>
    </row>
    <row r="23" spans="1:14">
      <c r="A23" s="138">
        <v>179050</v>
      </c>
      <c r="B23" s="138" t="s">
        <v>534</v>
      </c>
      <c r="C23" s="138">
        <v>43</v>
      </c>
      <c r="D23" s="139">
        <v>16.3</v>
      </c>
      <c r="E23" s="135">
        <v>47.2</v>
      </c>
      <c r="F23" s="136">
        <v>8.11</v>
      </c>
      <c r="G23" s="138">
        <v>34.5</v>
      </c>
      <c r="H23" s="138">
        <v>210</v>
      </c>
      <c r="I23" s="138">
        <v>12</v>
      </c>
      <c r="J23" s="138">
        <v>715</v>
      </c>
      <c r="K23" s="138" t="s">
        <v>381</v>
      </c>
      <c r="L23" s="138"/>
      <c r="M23" s="171" t="s">
        <v>422</v>
      </c>
      <c r="N23" s="136">
        <f t="shared" si="0"/>
        <v>4.0549999999999997</v>
      </c>
    </row>
    <row r="24" spans="1:14">
      <c r="A24" s="138">
        <v>342006</v>
      </c>
      <c r="B24" s="138" t="s">
        <v>534</v>
      </c>
      <c r="C24" s="138">
        <v>44</v>
      </c>
      <c r="D24" s="139">
        <v>18.8</v>
      </c>
      <c r="E24" s="139">
        <v>65.900000000000006</v>
      </c>
      <c r="F24" s="141">
        <v>10.15</v>
      </c>
      <c r="G24" s="139">
        <v>28.5</v>
      </c>
      <c r="H24" s="138">
        <v>145</v>
      </c>
      <c r="I24" s="138">
        <v>21</v>
      </c>
      <c r="J24" s="138">
        <v>770</v>
      </c>
      <c r="K24" s="138" t="s">
        <v>375</v>
      </c>
      <c r="L24" s="138"/>
      <c r="M24" s="171" t="s">
        <v>422</v>
      </c>
      <c r="N24" s="136">
        <f t="shared" si="0"/>
        <v>5.0750000000000002</v>
      </c>
    </row>
    <row r="25" spans="1:14">
      <c r="A25" s="138">
        <v>427004</v>
      </c>
      <c r="B25" s="138" t="s">
        <v>534</v>
      </c>
      <c r="C25" s="138">
        <v>44</v>
      </c>
      <c r="D25" s="139">
        <v>14.1</v>
      </c>
      <c r="E25" s="139">
        <v>29.2</v>
      </c>
      <c r="F25" s="141">
        <v>5.68</v>
      </c>
      <c r="G25" s="139">
        <v>48.3</v>
      </c>
      <c r="H25" s="138">
        <v>280</v>
      </c>
      <c r="I25" s="138">
        <v>12</v>
      </c>
      <c r="J25" s="138">
        <v>770</v>
      </c>
      <c r="K25" s="138" t="s">
        <v>381</v>
      </c>
      <c r="L25" s="138"/>
      <c r="M25" s="171" t="s">
        <v>422</v>
      </c>
      <c r="N25" s="136">
        <f t="shared" si="0"/>
        <v>2.84</v>
      </c>
    </row>
    <row r="26" spans="1:14">
      <c r="A26" s="138">
        <v>179047</v>
      </c>
      <c r="B26" s="138" t="s">
        <v>534</v>
      </c>
      <c r="C26" s="138">
        <v>45</v>
      </c>
      <c r="D26" s="139">
        <v>17.2</v>
      </c>
      <c r="E26" s="135">
        <v>41.1</v>
      </c>
      <c r="F26" s="136">
        <v>9.09</v>
      </c>
      <c r="G26" s="138">
        <v>41.8</v>
      </c>
      <c r="H26" s="138">
        <v>210</v>
      </c>
      <c r="I26" s="138">
        <v>12</v>
      </c>
      <c r="J26" s="138">
        <v>710</v>
      </c>
      <c r="K26" s="138" t="s">
        <v>377</v>
      </c>
      <c r="L26" s="138"/>
      <c r="M26" s="171" t="s">
        <v>422</v>
      </c>
      <c r="N26" s="136">
        <f t="shared" si="0"/>
        <v>4.5449999999999999</v>
      </c>
    </row>
    <row r="27" spans="1:14">
      <c r="A27" s="138">
        <v>342005</v>
      </c>
      <c r="B27" s="138" t="s">
        <v>534</v>
      </c>
      <c r="C27" s="138">
        <v>45</v>
      </c>
      <c r="D27" s="139">
        <v>19.3</v>
      </c>
      <c r="E27" s="139">
        <v>62.6</v>
      </c>
      <c r="F27" s="141">
        <v>9.8000000000000007</v>
      </c>
      <c r="G27" s="139">
        <v>30.8</v>
      </c>
      <c r="H27" s="138">
        <v>85</v>
      </c>
      <c r="I27" s="138">
        <v>25</v>
      </c>
      <c r="J27" s="138">
        <v>760</v>
      </c>
      <c r="K27" s="138" t="s">
        <v>375</v>
      </c>
      <c r="L27" s="138"/>
      <c r="M27" s="171" t="s">
        <v>422</v>
      </c>
      <c r="N27" s="136">
        <f t="shared" si="0"/>
        <v>4.9000000000000004</v>
      </c>
    </row>
    <row r="28" spans="1:14">
      <c r="A28" s="142">
        <v>414001</v>
      </c>
      <c r="B28" s="138" t="s">
        <v>534</v>
      </c>
      <c r="C28" s="142">
        <v>45</v>
      </c>
      <c r="D28" s="143">
        <v>16.899999999999999</v>
      </c>
      <c r="E28" s="143">
        <v>47.2</v>
      </c>
      <c r="F28" s="144">
        <v>8.1199999999999992</v>
      </c>
      <c r="G28" s="143">
        <v>35.799999999999997</v>
      </c>
      <c r="H28" s="142">
        <v>270</v>
      </c>
      <c r="I28" s="142">
        <v>2</v>
      </c>
      <c r="J28" s="142">
        <v>960</v>
      </c>
      <c r="K28" s="142" t="s">
        <v>375</v>
      </c>
      <c r="L28" s="142"/>
      <c r="M28" s="171" t="s">
        <v>422</v>
      </c>
      <c r="N28" s="136">
        <f t="shared" si="0"/>
        <v>4.0599999999999996</v>
      </c>
    </row>
    <row r="29" spans="1:14">
      <c r="A29" s="142">
        <v>414009</v>
      </c>
      <c r="B29" s="138" t="s">
        <v>534</v>
      </c>
      <c r="C29" s="142">
        <v>45</v>
      </c>
      <c r="D29" s="143">
        <v>15.5</v>
      </c>
      <c r="E29" s="143">
        <v>44.2</v>
      </c>
      <c r="F29" s="144">
        <v>9</v>
      </c>
      <c r="G29" s="143">
        <v>35.1</v>
      </c>
      <c r="H29" s="142">
        <v>320</v>
      </c>
      <c r="I29" s="142">
        <v>4</v>
      </c>
      <c r="J29" s="142">
        <v>985</v>
      </c>
      <c r="K29" s="142" t="s">
        <v>375</v>
      </c>
      <c r="L29" s="142"/>
      <c r="M29" s="171" t="s">
        <v>422</v>
      </c>
      <c r="N29" s="136">
        <f t="shared" si="0"/>
        <v>4.5</v>
      </c>
    </row>
    <row r="30" spans="1:14">
      <c r="A30" s="142">
        <v>414015</v>
      </c>
      <c r="B30" s="138" t="s">
        <v>534</v>
      </c>
      <c r="C30" s="142">
        <v>45</v>
      </c>
      <c r="D30" s="143">
        <v>12.2</v>
      </c>
      <c r="E30" s="143">
        <v>36.1</v>
      </c>
      <c r="F30" s="144">
        <v>6.62</v>
      </c>
      <c r="G30" s="143">
        <v>33.799999999999997</v>
      </c>
      <c r="H30" s="142">
        <v>320</v>
      </c>
      <c r="I30" s="142">
        <v>4</v>
      </c>
      <c r="J30" s="142">
        <v>990</v>
      </c>
      <c r="K30" s="142" t="s">
        <v>375</v>
      </c>
      <c r="L30" s="142"/>
      <c r="M30" s="171" t="s">
        <v>422</v>
      </c>
      <c r="N30" s="136">
        <f t="shared" si="0"/>
        <v>3.31</v>
      </c>
    </row>
    <row r="31" spans="1:14">
      <c r="A31" s="138">
        <v>179042</v>
      </c>
      <c r="B31" s="138" t="s">
        <v>534</v>
      </c>
      <c r="C31" s="138">
        <v>46</v>
      </c>
      <c r="D31" s="139">
        <v>17.399999999999999</v>
      </c>
      <c r="E31" s="135">
        <v>55.2</v>
      </c>
      <c r="F31" s="136">
        <v>7.98</v>
      </c>
      <c r="G31" s="138">
        <v>31.5</v>
      </c>
      <c r="H31" s="138">
        <v>180</v>
      </c>
      <c r="I31" s="138">
        <v>10</v>
      </c>
      <c r="J31" s="138">
        <v>680</v>
      </c>
      <c r="K31" s="138" t="s">
        <v>375</v>
      </c>
      <c r="L31" s="138"/>
      <c r="M31" s="171" t="s">
        <v>422</v>
      </c>
      <c r="N31" s="136">
        <f t="shared" si="0"/>
        <v>3.99</v>
      </c>
    </row>
    <row r="32" spans="1:14">
      <c r="A32" s="138">
        <v>342007</v>
      </c>
      <c r="B32" s="138" t="s">
        <v>534</v>
      </c>
      <c r="C32" s="138">
        <v>46</v>
      </c>
      <c r="D32" s="139">
        <v>15</v>
      </c>
      <c r="E32" s="139">
        <v>56.8</v>
      </c>
      <c r="F32" s="141">
        <v>10.95</v>
      </c>
      <c r="G32" s="139">
        <v>26.4</v>
      </c>
      <c r="H32" s="138">
        <v>105</v>
      </c>
      <c r="I32" s="138">
        <v>24</v>
      </c>
      <c r="J32" s="138">
        <v>790</v>
      </c>
      <c r="K32" s="138" t="s">
        <v>375</v>
      </c>
      <c r="L32" s="138"/>
      <c r="M32" s="171" t="s">
        <v>422</v>
      </c>
      <c r="N32" s="136">
        <f t="shared" si="0"/>
        <v>5.4749999999999996</v>
      </c>
    </row>
    <row r="33" spans="1:42">
      <c r="A33" s="138">
        <v>179021</v>
      </c>
      <c r="B33" s="138" t="s">
        <v>534</v>
      </c>
      <c r="C33" s="138">
        <v>47</v>
      </c>
      <c r="D33" s="139">
        <v>18.3</v>
      </c>
      <c r="E33" s="135">
        <v>45.7</v>
      </c>
      <c r="F33" s="136">
        <v>7.99</v>
      </c>
      <c r="G33" s="138">
        <v>40</v>
      </c>
      <c r="H33" s="138">
        <v>210</v>
      </c>
      <c r="I33" s="138">
        <v>12</v>
      </c>
      <c r="J33" s="138">
        <v>720</v>
      </c>
      <c r="K33" s="138" t="s">
        <v>377</v>
      </c>
      <c r="L33" s="138"/>
      <c r="M33" s="171" t="s">
        <v>422</v>
      </c>
      <c r="N33" s="136">
        <f t="shared" si="0"/>
        <v>3.9950000000000001</v>
      </c>
    </row>
    <row r="34" spans="1:42">
      <c r="A34" s="138">
        <v>179048</v>
      </c>
      <c r="B34" s="138" t="s">
        <v>534</v>
      </c>
      <c r="C34" s="138">
        <v>47</v>
      </c>
      <c r="D34" s="139">
        <v>18</v>
      </c>
      <c r="E34" s="135">
        <v>40.6</v>
      </c>
      <c r="F34" s="136">
        <v>8.74</v>
      </c>
      <c r="G34" s="138">
        <v>44.3</v>
      </c>
      <c r="H34" s="138">
        <v>210</v>
      </c>
      <c r="I34" s="138">
        <v>12</v>
      </c>
      <c r="J34" s="138">
        <v>710</v>
      </c>
      <c r="K34" s="138" t="s">
        <v>377</v>
      </c>
      <c r="L34" s="138"/>
      <c r="M34" s="171" t="s">
        <v>422</v>
      </c>
      <c r="N34" s="136">
        <f t="shared" si="0"/>
        <v>4.37</v>
      </c>
    </row>
    <row r="35" spans="1:42">
      <c r="A35" s="142">
        <v>414018</v>
      </c>
      <c r="B35" s="138" t="s">
        <v>534</v>
      </c>
      <c r="C35" s="142">
        <v>47</v>
      </c>
      <c r="D35" s="143">
        <v>12.8</v>
      </c>
      <c r="E35" s="143">
        <v>35.4</v>
      </c>
      <c r="F35" s="144">
        <v>6.82</v>
      </c>
      <c r="G35" s="143">
        <v>36.200000000000003</v>
      </c>
      <c r="H35" s="142">
        <v>270</v>
      </c>
      <c r="I35" s="142">
        <v>2</v>
      </c>
      <c r="J35" s="142">
        <v>965</v>
      </c>
      <c r="K35" s="142" t="s">
        <v>375</v>
      </c>
      <c r="L35" s="142"/>
      <c r="M35" s="171" t="s">
        <v>422</v>
      </c>
      <c r="N35" s="136">
        <f t="shared" si="0"/>
        <v>3.41</v>
      </c>
    </row>
    <row r="36" spans="1:42">
      <c r="A36" s="138">
        <v>427005</v>
      </c>
      <c r="B36" s="138" t="s">
        <v>534</v>
      </c>
      <c r="C36" s="138">
        <v>47</v>
      </c>
      <c r="D36" s="139">
        <v>15.9</v>
      </c>
      <c r="E36" s="139">
        <v>31.7</v>
      </c>
      <c r="F36" s="141">
        <v>6.02</v>
      </c>
      <c r="G36" s="139">
        <v>50.2</v>
      </c>
      <c r="H36" s="138">
        <v>280</v>
      </c>
      <c r="I36" s="138">
        <v>12</v>
      </c>
      <c r="J36" s="138">
        <v>770</v>
      </c>
      <c r="K36" s="138" t="s">
        <v>381</v>
      </c>
      <c r="L36" s="138"/>
      <c r="M36" s="171" t="s">
        <v>422</v>
      </c>
      <c r="N36" s="136">
        <f t="shared" si="0"/>
        <v>3.01</v>
      </c>
    </row>
    <row r="37" spans="1:42">
      <c r="A37" s="138">
        <v>427011</v>
      </c>
      <c r="B37" s="138" t="s">
        <v>534</v>
      </c>
      <c r="C37" s="138">
        <v>47</v>
      </c>
      <c r="D37" s="139">
        <v>18</v>
      </c>
      <c r="E37" s="139">
        <v>40.1</v>
      </c>
      <c r="F37" s="141">
        <v>6.7</v>
      </c>
      <c r="G37" s="139">
        <v>44.9</v>
      </c>
      <c r="H37" s="138">
        <v>235</v>
      </c>
      <c r="I37" s="138">
        <v>10</v>
      </c>
      <c r="J37" s="138">
        <v>760</v>
      </c>
      <c r="K37" s="138" t="s">
        <v>375</v>
      </c>
      <c r="L37" s="138"/>
      <c r="M37" s="171" t="s">
        <v>422</v>
      </c>
      <c r="N37" s="136">
        <f t="shared" si="0"/>
        <v>3.35</v>
      </c>
    </row>
    <row r="38" spans="1:42">
      <c r="A38" s="138">
        <v>427021</v>
      </c>
      <c r="B38" s="138" t="s">
        <v>534</v>
      </c>
      <c r="C38" s="138">
        <v>47</v>
      </c>
      <c r="D38" s="139">
        <v>14</v>
      </c>
      <c r="E38" s="139">
        <v>52.2</v>
      </c>
      <c r="F38" s="141">
        <v>7.4</v>
      </c>
      <c r="G38" s="139">
        <v>26.8</v>
      </c>
      <c r="H38" s="138">
        <v>330</v>
      </c>
      <c r="I38" s="138">
        <v>4</v>
      </c>
      <c r="J38" s="138">
        <v>790</v>
      </c>
      <c r="K38" s="138" t="s">
        <v>375</v>
      </c>
      <c r="L38" s="138"/>
      <c r="M38" s="171" t="s">
        <v>422</v>
      </c>
      <c r="N38" s="136">
        <f t="shared" si="0"/>
        <v>3.7</v>
      </c>
    </row>
    <row r="39" spans="1:42">
      <c r="A39" s="138">
        <v>179019</v>
      </c>
      <c r="B39" s="138" t="s">
        <v>534</v>
      </c>
      <c r="C39" s="138">
        <v>48</v>
      </c>
      <c r="D39" s="139">
        <v>18.5</v>
      </c>
      <c r="E39" s="135">
        <v>54.3</v>
      </c>
      <c r="F39" s="136">
        <v>7.44</v>
      </c>
      <c r="G39" s="138">
        <v>34.1</v>
      </c>
      <c r="H39" s="138">
        <v>210</v>
      </c>
      <c r="I39" s="138">
        <v>12</v>
      </c>
      <c r="J39" s="138">
        <v>700</v>
      </c>
      <c r="K39" s="138" t="s">
        <v>381</v>
      </c>
      <c r="L39" s="138"/>
      <c r="M39" s="171" t="s">
        <v>422</v>
      </c>
      <c r="N39" s="136">
        <f t="shared" si="0"/>
        <v>3.72</v>
      </c>
    </row>
    <row r="40" spans="1:42">
      <c r="A40" s="138">
        <v>342017</v>
      </c>
      <c r="B40" s="138" t="s">
        <v>534</v>
      </c>
      <c r="C40" s="138">
        <v>48</v>
      </c>
      <c r="D40" s="139">
        <v>12.1</v>
      </c>
      <c r="E40" s="139">
        <v>37.1</v>
      </c>
      <c r="F40" s="141">
        <v>8.19</v>
      </c>
      <c r="G40" s="139">
        <v>32.6</v>
      </c>
      <c r="H40" s="138">
        <v>315</v>
      </c>
      <c r="I40" s="138">
        <v>23</v>
      </c>
      <c r="J40" s="138">
        <v>935</v>
      </c>
      <c r="K40" s="138" t="s">
        <v>375</v>
      </c>
      <c r="L40" s="138"/>
      <c r="M40" s="171" t="s">
        <v>422</v>
      </c>
      <c r="N40" s="136">
        <f t="shared" si="0"/>
        <v>4.0949999999999998</v>
      </c>
    </row>
    <row r="41" spans="1:42">
      <c r="A41" s="142">
        <v>414004</v>
      </c>
      <c r="B41" s="138" t="s">
        <v>534</v>
      </c>
      <c r="C41" s="142">
        <v>48</v>
      </c>
      <c r="D41" s="143">
        <v>16</v>
      </c>
      <c r="E41" s="143">
        <v>34.799999999999997</v>
      </c>
      <c r="F41" s="144">
        <v>7.45</v>
      </c>
      <c r="G41" s="143">
        <v>46</v>
      </c>
      <c r="H41" s="142">
        <v>270</v>
      </c>
      <c r="I41" s="142">
        <v>2</v>
      </c>
      <c r="J41" s="142">
        <v>980</v>
      </c>
      <c r="K41" s="142" t="s">
        <v>375</v>
      </c>
      <c r="L41" s="142"/>
      <c r="M41" s="171" t="s">
        <v>422</v>
      </c>
      <c r="N41" s="136">
        <f t="shared" si="0"/>
        <v>3.7250000000000001</v>
      </c>
    </row>
    <row r="42" spans="1:42">
      <c r="A42" s="142">
        <v>414008</v>
      </c>
      <c r="B42" s="138" t="s">
        <v>534</v>
      </c>
      <c r="C42" s="142">
        <v>48</v>
      </c>
      <c r="D42" s="143">
        <v>16.3</v>
      </c>
      <c r="E42" s="143">
        <v>46.6</v>
      </c>
      <c r="F42" s="144">
        <v>9.06</v>
      </c>
      <c r="G42" s="143">
        <v>35</v>
      </c>
      <c r="H42" s="142">
        <v>320</v>
      </c>
      <c r="I42" s="142">
        <v>4</v>
      </c>
      <c r="J42" s="142">
        <v>975</v>
      </c>
      <c r="K42" s="142" t="s">
        <v>375</v>
      </c>
      <c r="L42" s="142"/>
      <c r="M42" s="171" t="s">
        <v>422</v>
      </c>
      <c r="N42" s="136">
        <f t="shared" si="0"/>
        <v>4.53</v>
      </c>
    </row>
    <row r="43" spans="1:42">
      <c r="A43" s="138">
        <v>427016</v>
      </c>
      <c r="B43" s="138" t="s">
        <v>534</v>
      </c>
      <c r="C43" s="138">
        <v>48</v>
      </c>
      <c r="D43" s="139">
        <v>17.5</v>
      </c>
      <c r="E43" s="139">
        <v>41.4</v>
      </c>
      <c r="F43" s="141">
        <v>7.7</v>
      </c>
      <c r="G43" s="139">
        <v>42.3</v>
      </c>
      <c r="H43" s="138">
        <v>235</v>
      </c>
      <c r="I43" s="138">
        <v>10</v>
      </c>
      <c r="J43" s="138">
        <v>760</v>
      </c>
      <c r="K43" s="138" t="s">
        <v>375</v>
      </c>
      <c r="L43" s="138"/>
      <c r="M43" s="171" t="s">
        <v>422</v>
      </c>
      <c r="N43" s="136">
        <f t="shared" si="0"/>
        <v>3.85</v>
      </c>
    </row>
    <row r="44" spans="1:42">
      <c r="A44" s="138">
        <v>179014</v>
      </c>
      <c r="B44" s="138" t="s">
        <v>534</v>
      </c>
      <c r="C44" s="138">
        <v>49</v>
      </c>
      <c r="D44" s="139">
        <v>18</v>
      </c>
      <c r="E44" s="135">
        <v>45.1</v>
      </c>
      <c r="F44" s="136">
        <v>8.23</v>
      </c>
      <c r="G44" s="138">
        <v>39.9</v>
      </c>
      <c r="H44" s="138">
        <v>210</v>
      </c>
      <c r="I44" s="138">
        <v>12</v>
      </c>
      <c r="J44" s="138">
        <v>685</v>
      </c>
      <c r="K44" s="138" t="s">
        <v>381</v>
      </c>
      <c r="L44" s="138"/>
      <c r="M44" s="171" t="s">
        <v>422</v>
      </c>
      <c r="N44" s="136">
        <f t="shared" si="0"/>
        <v>4.1150000000000002</v>
      </c>
    </row>
    <row r="45" spans="1:42">
      <c r="A45" s="138">
        <v>179036</v>
      </c>
      <c r="B45" s="138" t="s">
        <v>534</v>
      </c>
      <c r="C45" s="138">
        <v>49</v>
      </c>
      <c r="D45" s="139">
        <v>20.7</v>
      </c>
      <c r="E45" s="135">
        <v>61.1</v>
      </c>
      <c r="F45" s="136">
        <v>9.9600000000000009</v>
      </c>
      <c r="G45" s="138">
        <v>33.9</v>
      </c>
      <c r="H45" s="138">
        <v>150</v>
      </c>
      <c r="I45" s="138">
        <v>10</v>
      </c>
      <c r="J45" s="138">
        <v>705</v>
      </c>
      <c r="K45" s="138" t="s">
        <v>377</v>
      </c>
      <c r="L45" s="138"/>
      <c r="M45" s="171" t="s">
        <v>422</v>
      </c>
      <c r="N45" s="136">
        <f t="shared" si="0"/>
        <v>4.9800000000000004</v>
      </c>
    </row>
    <row r="46" spans="1:42">
      <c r="A46" s="138">
        <v>342020</v>
      </c>
      <c r="B46" s="138" t="s">
        <v>534</v>
      </c>
      <c r="C46" s="138">
        <v>49</v>
      </c>
      <c r="D46" s="139">
        <v>14.6</v>
      </c>
      <c r="E46" s="139">
        <v>52.3</v>
      </c>
      <c r="F46" s="141">
        <v>10.31</v>
      </c>
      <c r="G46" s="139">
        <v>27.9</v>
      </c>
      <c r="H46" s="138">
        <v>350</v>
      </c>
      <c r="I46" s="138">
        <v>21</v>
      </c>
      <c r="J46" s="138">
        <v>850</v>
      </c>
      <c r="K46" s="138" t="s">
        <v>377</v>
      </c>
      <c r="L46" s="138"/>
      <c r="M46" s="171" t="s">
        <v>422</v>
      </c>
      <c r="N46" s="136">
        <f t="shared" si="0"/>
        <v>5.1550000000000002</v>
      </c>
    </row>
    <row r="47" spans="1:42">
      <c r="A47" s="142">
        <v>414014</v>
      </c>
      <c r="B47" s="138" t="s">
        <v>534</v>
      </c>
      <c r="C47" s="142">
        <v>49</v>
      </c>
      <c r="D47" s="143">
        <v>17.899999999999999</v>
      </c>
      <c r="E47" s="143">
        <v>42.8</v>
      </c>
      <c r="F47" s="144">
        <v>7.91</v>
      </c>
      <c r="G47" s="143">
        <v>41.8</v>
      </c>
      <c r="H47" s="142">
        <v>320</v>
      </c>
      <c r="I47" s="142">
        <v>4</v>
      </c>
      <c r="J47" s="142">
        <v>970</v>
      </c>
      <c r="K47" s="142" t="s">
        <v>375</v>
      </c>
      <c r="L47" s="142"/>
      <c r="M47" s="171" t="s">
        <v>422</v>
      </c>
      <c r="N47" s="136">
        <f t="shared" si="0"/>
        <v>3.9550000000000001</v>
      </c>
      <c r="AM47" s="426" t="s">
        <v>811</v>
      </c>
    </row>
    <row r="48" spans="1:42">
      <c r="A48" s="138">
        <v>427027</v>
      </c>
      <c r="B48" s="138" t="s">
        <v>534</v>
      </c>
      <c r="C48" s="138">
        <v>49</v>
      </c>
      <c r="D48" s="139">
        <v>17.5</v>
      </c>
      <c r="E48" s="139">
        <v>44.8</v>
      </c>
      <c r="F48" s="141">
        <v>9.5</v>
      </c>
      <c r="G48" s="139">
        <v>39.1</v>
      </c>
      <c r="H48" s="138">
        <v>110</v>
      </c>
      <c r="I48" s="138">
        <v>8</v>
      </c>
      <c r="J48" s="138">
        <v>740</v>
      </c>
      <c r="K48" s="138" t="s">
        <v>375</v>
      </c>
      <c r="L48" s="138"/>
      <c r="M48" s="171" t="s">
        <v>422</v>
      </c>
      <c r="N48" s="136">
        <f t="shared" si="0"/>
        <v>4.75</v>
      </c>
      <c r="AM48" s="330">
        <v>6.3829999999999998E-2</v>
      </c>
      <c r="AO48" s="134">
        <v>0</v>
      </c>
      <c r="AP48" s="134">
        <f>AM49</f>
        <v>0.33567000000000002</v>
      </c>
    </row>
    <row r="49" spans="1:42">
      <c r="A49" s="138">
        <v>342028</v>
      </c>
      <c r="B49" s="138" t="s">
        <v>534</v>
      </c>
      <c r="C49" s="138">
        <v>50</v>
      </c>
      <c r="D49" s="139">
        <v>14.9</v>
      </c>
      <c r="E49" s="139">
        <v>46.9</v>
      </c>
      <c r="F49" s="141">
        <v>8.23</v>
      </c>
      <c r="G49" s="139">
        <v>31.8</v>
      </c>
      <c r="H49" s="138">
        <v>330</v>
      </c>
      <c r="I49" s="138">
        <v>21</v>
      </c>
      <c r="J49" s="138">
        <v>630</v>
      </c>
      <c r="K49" s="138" t="s">
        <v>377</v>
      </c>
      <c r="L49" s="138"/>
      <c r="M49" s="171" t="s">
        <v>422</v>
      </c>
      <c r="N49" s="136">
        <f t="shared" si="0"/>
        <v>4.1150000000000002</v>
      </c>
      <c r="AM49" s="330">
        <v>0.33567000000000002</v>
      </c>
      <c r="AO49" s="134">
        <v>200</v>
      </c>
      <c r="AP49" s="134">
        <f>AM49+AM48*AO49</f>
        <v>13.10167</v>
      </c>
    </row>
    <row r="50" spans="1:42">
      <c r="A50" s="142">
        <v>414006</v>
      </c>
      <c r="B50" s="138" t="s">
        <v>534</v>
      </c>
      <c r="C50" s="142">
        <v>50</v>
      </c>
      <c r="D50" s="143">
        <v>16</v>
      </c>
      <c r="E50" s="143">
        <v>54.3</v>
      </c>
      <c r="F50" s="144">
        <v>8.5299999999999994</v>
      </c>
      <c r="G50" s="143">
        <v>29.5</v>
      </c>
      <c r="H50" s="142">
        <v>320</v>
      </c>
      <c r="I50" s="142">
        <v>4</v>
      </c>
      <c r="J50" s="142">
        <v>990</v>
      </c>
      <c r="K50" s="142" t="s">
        <v>375</v>
      </c>
      <c r="L50" s="142"/>
      <c r="M50" s="171" t="s">
        <v>422</v>
      </c>
      <c r="N50" s="136">
        <f t="shared" si="0"/>
        <v>4.2649999999999997</v>
      </c>
    </row>
    <row r="51" spans="1:42">
      <c r="A51" s="142">
        <v>414010</v>
      </c>
      <c r="B51" s="138" t="s">
        <v>534</v>
      </c>
      <c r="C51" s="142">
        <v>50</v>
      </c>
      <c r="D51" s="143">
        <v>13.7</v>
      </c>
      <c r="E51" s="143">
        <v>38.1</v>
      </c>
      <c r="F51" s="144">
        <v>6.97</v>
      </c>
      <c r="G51" s="143">
        <v>36</v>
      </c>
      <c r="H51" s="142">
        <v>320</v>
      </c>
      <c r="I51" s="142">
        <v>4</v>
      </c>
      <c r="J51" s="142">
        <v>980</v>
      </c>
      <c r="K51" s="142" t="s">
        <v>375</v>
      </c>
      <c r="L51" s="142"/>
      <c r="M51" s="171" t="s">
        <v>422</v>
      </c>
      <c r="N51" s="136">
        <f t="shared" si="0"/>
        <v>3.4849999999999999</v>
      </c>
    </row>
    <row r="52" spans="1:42">
      <c r="A52" s="138">
        <v>427022</v>
      </c>
      <c r="B52" s="138" t="s">
        <v>534</v>
      </c>
      <c r="C52" s="138">
        <v>50</v>
      </c>
      <c r="D52" s="139">
        <v>17.5</v>
      </c>
      <c r="E52" s="139">
        <v>48</v>
      </c>
      <c r="F52" s="141">
        <v>8.6999999999999993</v>
      </c>
      <c r="G52" s="139">
        <v>36.5</v>
      </c>
      <c r="H52" s="138">
        <v>330</v>
      </c>
      <c r="I52" s="138">
        <v>4</v>
      </c>
      <c r="J52" s="138">
        <v>790</v>
      </c>
      <c r="K52" s="138" t="s">
        <v>375</v>
      </c>
      <c r="L52" s="138"/>
      <c r="M52" s="171" t="s">
        <v>422</v>
      </c>
      <c r="N52" s="136">
        <f t="shared" si="0"/>
        <v>4.3499999999999996</v>
      </c>
    </row>
    <row r="53" spans="1:42">
      <c r="A53" s="138">
        <v>179016</v>
      </c>
      <c r="B53" s="138" t="s">
        <v>534</v>
      </c>
      <c r="C53" s="138">
        <v>51</v>
      </c>
      <c r="D53" s="139">
        <v>19.7</v>
      </c>
      <c r="E53" s="135">
        <v>46.5</v>
      </c>
      <c r="F53" s="136">
        <v>6.8</v>
      </c>
      <c r="G53" s="138">
        <v>42.4</v>
      </c>
      <c r="H53" s="138">
        <v>210</v>
      </c>
      <c r="I53" s="138">
        <v>12</v>
      </c>
      <c r="J53" s="138">
        <v>690</v>
      </c>
      <c r="K53" s="138" t="s">
        <v>381</v>
      </c>
      <c r="L53" s="138"/>
      <c r="M53" s="171" t="s">
        <v>422</v>
      </c>
      <c r="N53" s="136">
        <f t="shared" si="0"/>
        <v>3.4</v>
      </c>
    </row>
    <row r="54" spans="1:42">
      <c r="A54" s="138">
        <v>179022</v>
      </c>
      <c r="B54" s="138" t="s">
        <v>534</v>
      </c>
      <c r="C54" s="138">
        <v>51</v>
      </c>
      <c r="D54" s="139">
        <v>19.5</v>
      </c>
      <c r="E54" s="135">
        <v>48.8</v>
      </c>
      <c r="F54" s="136">
        <v>9.5500000000000007</v>
      </c>
      <c r="G54" s="138">
        <v>40</v>
      </c>
      <c r="H54" s="138">
        <v>210</v>
      </c>
      <c r="I54" s="138">
        <v>12</v>
      </c>
      <c r="J54" s="138">
        <v>725</v>
      </c>
      <c r="K54" s="138" t="s">
        <v>381</v>
      </c>
      <c r="L54" s="138"/>
      <c r="M54" s="171" t="s">
        <v>422</v>
      </c>
      <c r="N54" s="136">
        <f t="shared" si="0"/>
        <v>4.7750000000000004</v>
      </c>
    </row>
    <row r="55" spans="1:42">
      <c r="A55" s="138">
        <v>179043</v>
      </c>
      <c r="B55" s="138" t="s">
        <v>534</v>
      </c>
      <c r="C55" s="138">
        <v>51</v>
      </c>
      <c r="D55" s="139">
        <v>15.9</v>
      </c>
      <c r="E55" s="135">
        <v>37.4</v>
      </c>
      <c r="F55" s="136">
        <v>6.56</v>
      </c>
      <c r="G55" s="138">
        <v>42.5</v>
      </c>
      <c r="H55" s="138">
        <v>180</v>
      </c>
      <c r="I55" s="138">
        <v>10</v>
      </c>
      <c r="J55" s="138">
        <v>695</v>
      </c>
      <c r="K55" s="138" t="s">
        <v>375</v>
      </c>
      <c r="L55" s="138"/>
      <c r="M55" s="171" t="s">
        <v>422</v>
      </c>
      <c r="N55" s="136">
        <f t="shared" si="0"/>
        <v>3.28</v>
      </c>
    </row>
    <row r="56" spans="1:42">
      <c r="A56" s="138">
        <v>342012</v>
      </c>
      <c r="B56" s="138" t="s">
        <v>534</v>
      </c>
      <c r="C56" s="138">
        <v>51</v>
      </c>
      <c r="D56" s="139">
        <v>18.600000000000001</v>
      </c>
      <c r="E56" s="139">
        <v>60</v>
      </c>
      <c r="F56" s="141">
        <v>10.72</v>
      </c>
      <c r="G56" s="139">
        <v>31</v>
      </c>
      <c r="H56" s="138">
        <v>160</v>
      </c>
      <c r="I56" s="138">
        <v>23</v>
      </c>
      <c r="J56" s="138">
        <v>940</v>
      </c>
      <c r="K56" s="138" t="s">
        <v>375</v>
      </c>
      <c r="L56" s="138"/>
      <c r="M56" s="171" t="s">
        <v>422</v>
      </c>
      <c r="N56" s="136">
        <f t="shared" si="0"/>
        <v>5.36</v>
      </c>
    </row>
    <row r="57" spans="1:42">
      <c r="A57" s="142">
        <v>414007</v>
      </c>
      <c r="B57" s="138" t="s">
        <v>534</v>
      </c>
      <c r="C57" s="142">
        <v>51</v>
      </c>
      <c r="D57" s="143">
        <v>15.4</v>
      </c>
      <c r="E57" s="143">
        <v>41.8</v>
      </c>
      <c r="F57" s="144">
        <v>6.96</v>
      </c>
      <c r="G57" s="143">
        <v>36.799999999999997</v>
      </c>
      <c r="H57" s="142">
        <v>320</v>
      </c>
      <c r="I57" s="142">
        <v>4</v>
      </c>
      <c r="J57" s="142">
        <v>985</v>
      </c>
      <c r="K57" s="142" t="s">
        <v>375</v>
      </c>
      <c r="L57" s="142"/>
      <c r="M57" s="171" t="s">
        <v>422</v>
      </c>
      <c r="N57" s="136">
        <f t="shared" si="0"/>
        <v>3.48</v>
      </c>
    </row>
    <row r="58" spans="1:42">
      <c r="A58" s="142">
        <v>414012</v>
      </c>
      <c r="B58" s="138" t="s">
        <v>534</v>
      </c>
      <c r="C58" s="142">
        <v>51</v>
      </c>
      <c r="D58" s="143">
        <v>17.2</v>
      </c>
      <c r="E58" s="143">
        <v>44.8</v>
      </c>
      <c r="F58" s="144">
        <v>6.7</v>
      </c>
      <c r="G58" s="143">
        <v>38.4</v>
      </c>
      <c r="H58" s="142">
        <v>320</v>
      </c>
      <c r="I58" s="142">
        <v>4</v>
      </c>
      <c r="J58" s="142">
        <v>975</v>
      </c>
      <c r="K58" s="142" t="s">
        <v>375</v>
      </c>
      <c r="L58" s="142"/>
      <c r="M58" s="171" t="s">
        <v>422</v>
      </c>
      <c r="N58" s="136">
        <f t="shared" si="0"/>
        <v>3.35</v>
      </c>
    </row>
    <row r="59" spans="1:42">
      <c r="A59" s="138">
        <v>179003</v>
      </c>
      <c r="B59" s="138" t="s">
        <v>534</v>
      </c>
      <c r="C59" s="138">
        <v>52</v>
      </c>
      <c r="D59" s="139">
        <v>22.35</v>
      </c>
      <c r="E59" s="135">
        <v>51.9</v>
      </c>
      <c r="F59" s="136">
        <v>8.5399999999999991</v>
      </c>
      <c r="G59" s="138">
        <v>43.1</v>
      </c>
      <c r="H59" s="138">
        <v>105</v>
      </c>
      <c r="I59" s="138">
        <v>4</v>
      </c>
      <c r="J59" s="138">
        <v>735</v>
      </c>
      <c r="K59" s="138" t="s">
        <v>375</v>
      </c>
      <c r="L59" s="138"/>
      <c r="M59" s="171" t="s">
        <v>422</v>
      </c>
      <c r="N59" s="136">
        <f t="shared" si="0"/>
        <v>4.2699999999999996</v>
      </c>
    </row>
    <row r="60" spans="1:42">
      <c r="A60" s="138">
        <v>179025</v>
      </c>
      <c r="B60" s="138" t="s">
        <v>534</v>
      </c>
      <c r="C60" s="138">
        <v>52</v>
      </c>
      <c r="D60" s="139">
        <v>21.2</v>
      </c>
      <c r="E60" s="135">
        <v>50</v>
      </c>
      <c r="F60" s="136">
        <v>10.62</v>
      </c>
      <c r="G60" s="138">
        <v>42.4</v>
      </c>
      <c r="H60" s="138">
        <v>30</v>
      </c>
      <c r="I60" s="138">
        <v>2</v>
      </c>
      <c r="J60" s="138">
        <v>740</v>
      </c>
      <c r="K60" s="138" t="s">
        <v>375</v>
      </c>
      <c r="L60" s="138"/>
      <c r="M60" s="171" t="s">
        <v>422</v>
      </c>
      <c r="N60" s="136">
        <f t="shared" si="0"/>
        <v>5.31</v>
      </c>
    </row>
    <row r="61" spans="1:42">
      <c r="A61" s="138">
        <v>179038</v>
      </c>
      <c r="B61" s="138" t="s">
        <v>534</v>
      </c>
      <c r="C61" s="138">
        <v>52</v>
      </c>
      <c r="D61" s="139">
        <v>19.3</v>
      </c>
      <c r="E61" s="135">
        <v>44.3</v>
      </c>
      <c r="F61" s="136">
        <v>9.6199999999999992</v>
      </c>
      <c r="G61" s="138">
        <v>43.6</v>
      </c>
      <c r="H61" s="138">
        <v>150</v>
      </c>
      <c r="I61" s="138">
        <v>10</v>
      </c>
      <c r="J61" s="138">
        <v>705</v>
      </c>
      <c r="K61" s="138" t="s">
        <v>377</v>
      </c>
      <c r="L61" s="138"/>
      <c r="M61" s="171" t="s">
        <v>422</v>
      </c>
      <c r="N61" s="136">
        <f t="shared" si="0"/>
        <v>4.8099999999999996</v>
      </c>
    </row>
    <row r="62" spans="1:42">
      <c r="A62" s="138">
        <v>179044</v>
      </c>
      <c r="B62" s="138" t="s">
        <v>534</v>
      </c>
      <c r="C62" s="138">
        <v>52</v>
      </c>
      <c r="D62" s="139">
        <v>20.100000000000001</v>
      </c>
      <c r="E62" s="135">
        <v>47.9</v>
      </c>
      <c r="F62" s="136">
        <v>8.2200000000000006</v>
      </c>
      <c r="G62" s="138">
        <v>42</v>
      </c>
      <c r="H62" s="138">
        <v>180</v>
      </c>
      <c r="I62" s="138">
        <v>10</v>
      </c>
      <c r="J62" s="138">
        <v>695</v>
      </c>
      <c r="K62" s="138" t="s">
        <v>375</v>
      </c>
      <c r="L62" s="138"/>
      <c r="M62" s="171" t="s">
        <v>422</v>
      </c>
      <c r="N62" s="136">
        <f t="shared" si="0"/>
        <v>4.1100000000000003</v>
      </c>
    </row>
    <row r="63" spans="1:42">
      <c r="A63" s="138">
        <v>427010</v>
      </c>
      <c r="B63" s="138" t="s">
        <v>534</v>
      </c>
      <c r="C63" s="138">
        <v>52</v>
      </c>
      <c r="D63" s="139">
        <v>19.7</v>
      </c>
      <c r="E63" s="139">
        <v>40.700000000000003</v>
      </c>
      <c r="F63" s="141">
        <v>6.7</v>
      </c>
      <c r="G63" s="139">
        <v>48.4</v>
      </c>
      <c r="H63" s="138">
        <v>235</v>
      </c>
      <c r="I63" s="138">
        <v>10</v>
      </c>
      <c r="J63" s="138">
        <v>760</v>
      </c>
      <c r="K63" s="138" t="s">
        <v>375</v>
      </c>
      <c r="L63" s="138"/>
      <c r="M63" s="171" t="s">
        <v>422</v>
      </c>
      <c r="N63" s="136">
        <f t="shared" si="0"/>
        <v>3.35</v>
      </c>
    </row>
    <row r="64" spans="1:42">
      <c r="A64" s="134">
        <v>333920</v>
      </c>
      <c r="B64" s="138" t="s">
        <v>534</v>
      </c>
      <c r="C64" s="134">
        <v>53</v>
      </c>
      <c r="D64" s="135">
        <v>16</v>
      </c>
      <c r="E64" s="135">
        <v>35.6</v>
      </c>
      <c r="F64" s="136">
        <v>7.57</v>
      </c>
      <c r="G64" s="135">
        <v>44.9</v>
      </c>
      <c r="H64" s="134">
        <v>120</v>
      </c>
      <c r="I64" s="134">
        <v>16</v>
      </c>
      <c r="J64" s="134">
        <v>1100</v>
      </c>
      <c r="K64" s="134" t="s">
        <v>377</v>
      </c>
      <c r="M64" s="171" t="s">
        <v>422</v>
      </c>
      <c r="N64" s="136">
        <f t="shared" si="0"/>
        <v>3.7850000000000001</v>
      </c>
    </row>
    <row r="65" spans="1:17">
      <c r="A65" s="138">
        <v>179028</v>
      </c>
      <c r="B65" s="138" t="s">
        <v>534</v>
      </c>
      <c r="C65" s="138">
        <v>53</v>
      </c>
      <c r="D65" s="139">
        <v>23.1</v>
      </c>
      <c r="E65" s="135">
        <v>57</v>
      </c>
      <c r="F65" s="136">
        <v>9.33</v>
      </c>
      <c r="G65" s="138">
        <v>40.5</v>
      </c>
      <c r="H65" s="138">
        <v>30</v>
      </c>
      <c r="I65" s="138">
        <v>3</v>
      </c>
      <c r="J65" s="138">
        <v>730</v>
      </c>
      <c r="K65" s="138" t="s">
        <v>375</v>
      </c>
      <c r="L65" s="138"/>
      <c r="M65" s="171" t="s">
        <v>422</v>
      </c>
      <c r="N65" s="136">
        <f t="shared" si="0"/>
        <v>4.665</v>
      </c>
    </row>
    <row r="66" spans="1:17">
      <c r="A66" s="138">
        <v>179030</v>
      </c>
      <c r="B66" s="138" t="s">
        <v>534</v>
      </c>
      <c r="C66" s="138">
        <v>53</v>
      </c>
      <c r="D66" s="139">
        <v>22.6</v>
      </c>
      <c r="E66" s="135">
        <v>60.7</v>
      </c>
      <c r="F66" s="136">
        <v>11.25</v>
      </c>
      <c r="G66" s="138">
        <v>37.200000000000003</v>
      </c>
      <c r="H66" s="138">
        <v>30</v>
      </c>
      <c r="I66" s="138">
        <v>3</v>
      </c>
      <c r="J66" s="138">
        <v>730</v>
      </c>
      <c r="K66" s="138" t="s">
        <v>375</v>
      </c>
      <c r="L66" s="138"/>
      <c r="M66" s="171" t="s">
        <v>422</v>
      </c>
      <c r="N66" s="136">
        <f t="shared" si="0"/>
        <v>5.625</v>
      </c>
    </row>
    <row r="67" spans="1:17">
      <c r="A67" s="138">
        <v>179035</v>
      </c>
      <c r="B67" s="138" t="s">
        <v>534</v>
      </c>
      <c r="C67" s="138">
        <v>53</v>
      </c>
      <c r="D67" s="139">
        <v>19.399999999999999</v>
      </c>
      <c r="E67" s="135">
        <v>46.7</v>
      </c>
      <c r="F67" s="136">
        <v>8.81</v>
      </c>
      <c r="G67" s="138">
        <v>41.5</v>
      </c>
      <c r="H67" s="138">
        <v>150</v>
      </c>
      <c r="I67" s="138">
        <v>10</v>
      </c>
      <c r="J67" s="138">
        <v>710</v>
      </c>
      <c r="K67" s="138" t="s">
        <v>381</v>
      </c>
      <c r="L67" s="138"/>
      <c r="M67" s="171" t="s">
        <v>422</v>
      </c>
      <c r="N67" s="136">
        <f t="shared" si="0"/>
        <v>4.4050000000000002</v>
      </c>
    </row>
    <row r="68" spans="1:17">
      <c r="A68" s="138">
        <v>179037</v>
      </c>
      <c r="B68" s="138" t="s">
        <v>534</v>
      </c>
      <c r="C68" s="138">
        <v>53</v>
      </c>
      <c r="D68" s="139">
        <v>23.1</v>
      </c>
      <c r="E68" s="135">
        <v>72.8</v>
      </c>
      <c r="F68" s="136">
        <v>10.16</v>
      </c>
      <c r="G68" s="138">
        <v>31.7</v>
      </c>
      <c r="H68" s="138">
        <v>150</v>
      </c>
      <c r="I68" s="138">
        <v>10</v>
      </c>
      <c r="J68" s="138">
        <v>705</v>
      </c>
      <c r="K68" s="138" t="s">
        <v>381</v>
      </c>
      <c r="L68" s="138"/>
      <c r="M68" s="171" t="s">
        <v>422</v>
      </c>
      <c r="N68" s="136">
        <f t="shared" ref="N68:N131" si="1">F68/2</f>
        <v>5.08</v>
      </c>
    </row>
    <row r="69" spans="1:17">
      <c r="A69" s="138">
        <v>342022</v>
      </c>
      <c r="B69" s="138" t="s">
        <v>534</v>
      </c>
      <c r="C69" s="138">
        <v>53</v>
      </c>
      <c r="D69" s="139">
        <v>14.6</v>
      </c>
      <c r="E69" s="139">
        <v>52.8</v>
      </c>
      <c r="F69" s="141">
        <v>9.48</v>
      </c>
      <c r="G69" s="139">
        <v>27.7</v>
      </c>
      <c r="H69" s="138">
        <v>20</v>
      </c>
      <c r="I69" s="138">
        <v>26</v>
      </c>
      <c r="J69" s="138">
        <v>870</v>
      </c>
      <c r="K69" s="138" t="s">
        <v>377</v>
      </c>
      <c r="L69" s="138"/>
      <c r="M69" s="171" t="s">
        <v>422</v>
      </c>
      <c r="N69" s="136">
        <f t="shared" si="1"/>
        <v>4.74</v>
      </c>
    </row>
    <row r="70" spans="1:17">
      <c r="A70" s="142">
        <v>414011</v>
      </c>
      <c r="B70" s="138" t="s">
        <v>534</v>
      </c>
      <c r="C70" s="142">
        <v>53</v>
      </c>
      <c r="D70" s="143">
        <v>18.899999999999999</v>
      </c>
      <c r="E70" s="143">
        <v>48.7</v>
      </c>
      <c r="F70" s="144">
        <v>8.7799999999999994</v>
      </c>
      <c r="G70" s="143">
        <v>38.799999999999997</v>
      </c>
      <c r="H70" s="142">
        <v>320</v>
      </c>
      <c r="I70" s="142">
        <v>4</v>
      </c>
      <c r="J70" s="142">
        <v>985</v>
      </c>
      <c r="K70" s="142" t="s">
        <v>375</v>
      </c>
      <c r="L70" s="142"/>
      <c r="M70" s="171" t="s">
        <v>422</v>
      </c>
      <c r="N70" s="136">
        <f t="shared" si="1"/>
        <v>4.3899999999999997</v>
      </c>
    </row>
    <row r="71" spans="1:17">
      <c r="A71" s="138">
        <v>427023</v>
      </c>
      <c r="B71" s="138" t="s">
        <v>534</v>
      </c>
      <c r="C71" s="138">
        <v>53</v>
      </c>
      <c r="D71" s="139">
        <v>19</v>
      </c>
      <c r="E71" s="139">
        <v>49.3</v>
      </c>
      <c r="F71" s="141">
        <v>9.1</v>
      </c>
      <c r="G71" s="139">
        <v>38.5</v>
      </c>
      <c r="H71" s="138">
        <v>330</v>
      </c>
      <c r="I71" s="138">
        <v>4</v>
      </c>
      <c r="J71" s="138">
        <v>790</v>
      </c>
      <c r="K71" s="138" t="s">
        <v>375</v>
      </c>
      <c r="L71" s="138"/>
      <c r="M71" s="171" t="s">
        <v>422</v>
      </c>
      <c r="N71" s="136">
        <f t="shared" si="1"/>
        <v>4.55</v>
      </c>
      <c r="Q71" s="190"/>
    </row>
    <row r="72" spans="1:17">
      <c r="A72" s="138">
        <v>179011</v>
      </c>
      <c r="B72" s="138" t="s">
        <v>534</v>
      </c>
      <c r="C72" s="138">
        <v>54</v>
      </c>
      <c r="D72" s="139">
        <v>20.7</v>
      </c>
      <c r="E72" s="135">
        <v>47.4</v>
      </c>
      <c r="F72" s="136">
        <v>9.44</v>
      </c>
      <c r="G72" s="138">
        <v>43.7</v>
      </c>
      <c r="H72" s="138">
        <v>210</v>
      </c>
      <c r="I72" s="138">
        <v>4</v>
      </c>
      <c r="J72" s="138">
        <v>680</v>
      </c>
      <c r="K72" s="138" t="s">
        <v>381</v>
      </c>
      <c r="L72" s="138"/>
      <c r="M72" s="171" t="s">
        <v>422</v>
      </c>
      <c r="N72" s="136">
        <f t="shared" si="1"/>
        <v>4.72</v>
      </c>
      <c r="Q72" s="171"/>
    </row>
    <row r="73" spans="1:17">
      <c r="A73" s="138">
        <v>179049</v>
      </c>
      <c r="B73" s="138" t="s">
        <v>534</v>
      </c>
      <c r="C73" s="138">
        <v>54</v>
      </c>
      <c r="D73" s="139">
        <v>17.3</v>
      </c>
      <c r="E73" s="135">
        <v>42.4</v>
      </c>
      <c r="F73" s="136">
        <v>7.74</v>
      </c>
      <c r="G73" s="138">
        <v>40.799999999999997</v>
      </c>
      <c r="H73" s="138">
        <v>210</v>
      </c>
      <c r="I73" s="138">
        <v>12</v>
      </c>
      <c r="J73" s="138">
        <v>710</v>
      </c>
      <c r="K73" s="138" t="s">
        <v>377</v>
      </c>
      <c r="L73" s="138"/>
      <c r="M73" s="171" t="s">
        <v>422</v>
      </c>
      <c r="N73" s="136">
        <f t="shared" si="1"/>
        <v>3.87</v>
      </c>
    </row>
    <row r="74" spans="1:17">
      <c r="A74" s="138">
        <v>342011</v>
      </c>
      <c r="B74" s="138" t="s">
        <v>534</v>
      </c>
      <c r="C74" s="138">
        <v>54</v>
      </c>
      <c r="D74" s="139">
        <v>17.100000000000001</v>
      </c>
      <c r="E74" s="139">
        <v>52.6</v>
      </c>
      <c r="F74" s="141">
        <v>11.91</v>
      </c>
      <c r="G74" s="139">
        <v>32.5</v>
      </c>
      <c r="H74" s="138">
        <v>50</v>
      </c>
      <c r="I74" s="138">
        <v>32</v>
      </c>
      <c r="J74" s="138">
        <v>940</v>
      </c>
      <c r="K74" s="138" t="s">
        <v>375</v>
      </c>
      <c r="L74" s="138"/>
      <c r="M74" s="171" t="s">
        <v>422</v>
      </c>
      <c r="N74" s="136">
        <f t="shared" si="1"/>
        <v>5.9550000000000001</v>
      </c>
    </row>
    <row r="75" spans="1:17">
      <c r="A75" s="138">
        <v>342027</v>
      </c>
      <c r="B75" s="138" t="s">
        <v>534</v>
      </c>
      <c r="C75" s="138">
        <v>54</v>
      </c>
      <c r="D75" s="139">
        <v>17.399999999999999</v>
      </c>
      <c r="E75" s="139">
        <v>59.2</v>
      </c>
      <c r="F75" s="141">
        <v>8.48</v>
      </c>
      <c r="G75" s="139">
        <v>29.4</v>
      </c>
      <c r="H75" s="138">
        <v>330</v>
      </c>
      <c r="I75" s="138">
        <v>20</v>
      </c>
      <c r="J75" s="138">
        <v>640</v>
      </c>
      <c r="K75" s="138" t="s">
        <v>377</v>
      </c>
      <c r="L75" s="138"/>
      <c r="M75" s="171" t="s">
        <v>422</v>
      </c>
      <c r="N75" s="136">
        <f t="shared" si="1"/>
        <v>4.24</v>
      </c>
    </row>
    <row r="76" spans="1:17">
      <c r="A76" s="138">
        <v>427024</v>
      </c>
      <c r="B76" s="138" t="s">
        <v>534</v>
      </c>
      <c r="C76" s="138">
        <v>54</v>
      </c>
      <c r="D76" s="139">
        <v>19.2</v>
      </c>
      <c r="E76" s="139">
        <v>60.3</v>
      </c>
      <c r="F76" s="141">
        <v>11.6</v>
      </c>
      <c r="G76" s="139">
        <v>31.8</v>
      </c>
      <c r="H76" s="138">
        <v>320</v>
      </c>
      <c r="I76" s="138">
        <v>10</v>
      </c>
      <c r="J76" s="138">
        <v>780</v>
      </c>
      <c r="K76" s="138" t="s">
        <v>381</v>
      </c>
      <c r="L76" s="138"/>
      <c r="M76" s="171" t="s">
        <v>422</v>
      </c>
      <c r="N76" s="136">
        <f t="shared" si="1"/>
        <v>5.8</v>
      </c>
    </row>
    <row r="77" spans="1:17">
      <c r="A77" s="134">
        <v>333905</v>
      </c>
      <c r="B77" s="138" t="s">
        <v>534</v>
      </c>
      <c r="C77" s="134">
        <v>55</v>
      </c>
      <c r="D77" s="135">
        <v>21.4</v>
      </c>
      <c r="E77" s="135">
        <v>47</v>
      </c>
      <c r="F77" s="136">
        <v>9.2799999999999994</v>
      </c>
      <c r="G77" s="135">
        <v>45.5</v>
      </c>
      <c r="H77" s="134">
        <v>70</v>
      </c>
      <c r="I77" s="134">
        <v>15</v>
      </c>
      <c r="J77" s="134">
        <v>760</v>
      </c>
      <c r="K77" s="134" t="s">
        <v>376</v>
      </c>
      <c r="M77" s="171" t="s">
        <v>422</v>
      </c>
      <c r="N77" s="136">
        <f t="shared" si="1"/>
        <v>4.6399999999999997</v>
      </c>
    </row>
    <row r="78" spans="1:17">
      <c r="A78" s="138">
        <v>179002</v>
      </c>
      <c r="B78" s="138" t="s">
        <v>534</v>
      </c>
      <c r="C78" s="138">
        <v>55</v>
      </c>
      <c r="D78" s="139">
        <v>21.83</v>
      </c>
      <c r="E78" s="135">
        <v>53.5</v>
      </c>
      <c r="F78" s="136">
        <v>9.9700000000000006</v>
      </c>
      <c r="G78" s="138">
        <v>40.799999999999997</v>
      </c>
      <c r="H78" s="138">
        <v>105</v>
      </c>
      <c r="I78" s="138">
        <v>4</v>
      </c>
      <c r="J78" s="138">
        <v>735</v>
      </c>
      <c r="K78" s="138" t="s">
        <v>375</v>
      </c>
      <c r="L78" s="138"/>
      <c r="M78" s="171" t="s">
        <v>422</v>
      </c>
      <c r="N78" s="136">
        <f t="shared" si="1"/>
        <v>4.9850000000000003</v>
      </c>
    </row>
    <row r="79" spans="1:17">
      <c r="A79" s="138">
        <v>179020</v>
      </c>
      <c r="B79" s="138" t="s">
        <v>534</v>
      </c>
      <c r="C79" s="138">
        <v>55</v>
      </c>
      <c r="D79" s="139">
        <v>20.399999999999999</v>
      </c>
      <c r="E79" s="135">
        <v>63.1</v>
      </c>
      <c r="F79" s="136">
        <v>10.14</v>
      </c>
      <c r="G79" s="138">
        <v>32.299999999999997</v>
      </c>
      <c r="H79" s="138">
        <v>210</v>
      </c>
      <c r="I79" s="138">
        <v>12</v>
      </c>
      <c r="J79" s="138">
        <v>700</v>
      </c>
      <c r="K79" s="138" t="s">
        <v>381</v>
      </c>
      <c r="L79" s="138"/>
      <c r="M79" s="171" t="s">
        <v>422</v>
      </c>
      <c r="N79" s="136">
        <f t="shared" si="1"/>
        <v>5.07</v>
      </c>
    </row>
    <row r="80" spans="1:17">
      <c r="A80" s="142">
        <v>414013</v>
      </c>
      <c r="B80" s="138" t="s">
        <v>534</v>
      </c>
      <c r="C80" s="142">
        <v>55</v>
      </c>
      <c r="D80" s="143">
        <v>13.6</v>
      </c>
      <c r="E80" s="143">
        <v>35</v>
      </c>
      <c r="F80" s="144">
        <v>6.02</v>
      </c>
      <c r="G80" s="143">
        <v>38.9</v>
      </c>
      <c r="H80" s="142">
        <v>320</v>
      </c>
      <c r="I80" s="142">
        <v>4</v>
      </c>
      <c r="J80" s="142">
        <v>970</v>
      </c>
      <c r="K80" s="142" t="s">
        <v>375</v>
      </c>
      <c r="L80" s="142"/>
      <c r="M80" s="171" t="s">
        <v>422</v>
      </c>
      <c r="N80" s="136">
        <f t="shared" si="1"/>
        <v>3.01</v>
      </c>
    </row>
    <row r="81" spans="1:14">
      <c r="A81" s="138">
        <v>427019</v>
      </c>
      <c r="B81" s="138" t="s">
        <v>534</v>
      </c>
      <c r="C81" s="138">
        <v>55</v>
      </c>
      <c r="D81" s="139">
        <v>21.1</v>
      </c>
      <c r="E81" s="139">
        <v>60.2</v>
      </c>
      <c r="F81" s="141">
        <v>10.7</v>
      </c>
      <c r="G81" s="139">
        <v>35.1</v>
      </c>
      <c r="H81" s="138">
        <v>320</v>
      </c>
      <c r="I81" s="138">
        <v>10</v>
      </c>
      <c r="J81" s="138">
        <v>780</v>
      </c>
      <c r="K81" s="138" t="s">
        <v>381</v>
      </c>
      <c r="L81" s="138"/>
      <c r="M81" s="171" t="s">
        <v>422</v>
      </c>
      <c r="N81" s="136">
        <f t="shared" si="1"/>
        <v>5.35</v>
      </c>
    </row>
    <row r="82" spans="1:14">
      <c r="A82" s="138">
        <v>427025</v>
      </c>
      <c r="B82" s="138" t="s">
        <v>534</v>
      </c>
      <c r="C82" s="138">
        <v>55</v>
      </c>
      <c r="D82" s="139">
        <v>18.5</v>
      </c>
      <c r="E82" s="139">
        <v>52.2</v>
      </c>
      <c r="F82" s="141">
        <v>10.3</v>
      </c>
      <c r="G82" s="139">
        <v>35.4</v>
      </c>
      <c r="H82" s="138">
        <v>320</v>
      </c>
      <c r="I82" s="138">
        <v>10</v>
      </c>
      <c r="J82" s="138">
        <v>780</v>
      </c>
      <c r="K82" s="138" t="s">
        <v>381</v>
      </c>
      <c r="L82" s="138"/>
      <c r="M82" s="171" t="s">
        <v>422</v>
      </c>
      <c r="N82" s="136">
        <f t="shared" si="1"/>
        <v>5.15</v>
      </c>
    </row>
    <row r="83" spans="1:14">
      <c r="A83" s="138">
        <v>179024</v>
      </c>
      <c r="B83" s="138" t="s">
        <v>534</v>
      </c>
      <c r="C83" s="138">
        <v>56</v>
      </c>
      <c r="D83" s="139">
        <v>21.4</v>
      </c>
      <c r="E83" s="135">
        <v>56.2</v>
      </c>
      <c r="F83" s="136">
        <v>10.88</v>
      </c>
      <c r="G83" s="138">
        <v>38.1</v>
      </c>
      <c r="H83" s="138">
        <v>30</v>
      </c>
      <c r="I83" s="138">
        <v>2</v>
      </c>
      <c r="J83" s="138">
        <v>740</v>
      </c>
      <c r="K83" s="138" t="s">
        <v>375</v>
      </c>
      <c r="L83" s="138"/>
      <c r="M83" s="171" t="s">
        <v>422</v>
      </c>
      <c r="N83" s="136">
        <f t="shared" si="1"/>
        <v>5.44</v>
      </c>
    </row>
    <row r="84" spans="1:14">
      <c r="A84" s="138">
        <v>179031</v>
      </c>
      <c r="B84" s="138" t="s">
        <v>534</v>
      </c>
      <c r="C84" s="138">
        <v>56</v>
      </c>
      <c r="D84" s="139">
        <v>19.7</v>
      </c>
      <c r="E84" s="135">
        <v>52.9</v>
      </c>
      <c r="F84" s="136">
        <v>8.85</v>
      </c>
      <c r="G84" s="138">
        <v>37.200000000000003</v>
      </c>
      <c r="H84" s="138">
        <v>30</v>
      </c>
      <c r="I84" s="138">
        <v>3</v>
      </c>
      <c r="J84" s="138">
        <v>730</v>
      </c>
      <c r="K84" s="138" t="s">
        <v>375</v>
      </c>
      <c r="L84" s="138"/>
      <c r="M84" s="171" t="s">
        <v>422</v>
      </c>
      <c r="N84" s="136">
        <f t="shared" si="1"/>
        <v>4.4249999999999998</v>
      </c>
    </row>
    <row r="85" spans="1:14">
      <c r="A85" s="134">
        <v>333911</v>
      </c>
      <c r="B85" s="138" t="s">
        <v>534</v>
      </c>
      <c r="C85" s="134">
        <v>57</v>
      </c>
      <c r="D85" s="135">
        <v>21.5</v>
      </c>
      <c r="E85" s="135">
        <v>72.5</v>
      </c>
      <c r="F85" s="136">
        <v>11.72</v>
      </c>
      <c r="G85" s="135">
        <v>29.6</v>
      </c>
      <c r="H85" s="134">
        <v>75</v>
      </c>
      <c r="I85" s="134">
        <v>18</v>
      </c>
      <c r="J85" s="134">
        <v>910</v>
      </c>
      <c r="K85" s="134" t="s">
        <v>377</v>
      </c>
      <c r="M85" s="171" t="s">
        <v>422</v>
      </c>
      <c r="N85" s="136">
        <f t="shared" si="1"/>
        <v>5.86</v>
      </c>
    </row>
    <row r="86" spans="1:14">
      <c r="A86" s="138">
        <v>179015</v>
      </c>
      <c r="B86" s="138" t="s">
        <v>534</v>
      </c>
      <c r="C86" s="138">
        <v>57</v>
      </c>
      <c r="D86" s="139">
        <v>21.9</v>
      </c>
      <c r="E86" s="135">
        <v>58.7</v>
      </c>
      <c r="F86" s="136">
        <v>9.0299999999999994</v>
      </c>
      <c r="G86" s="138">
        <v>37.299999999999997</v>
      </c>
      <c r="H86" s="138">
        <v>210</v>
      </c>
      <c r="I86" s="138">
        <v>12</v>
      </c>
      <c r="J86" s="138">
        <v>685</v>
      </c>
      <c r="K86" s="138" t="s">
        <v>381</v>
      </c>
      <c r="L86" s="138"/>
      <c r="M86" s="171" t="s">
        <v>422</v>
      </c>
      <c r="N86" s="136">
        <f t="shared" si="1"/>
        <v>4.5149999999999997</v>
      </c>
    </row>
    <row r="87" spans="1:14">
      <c r="A87" s="138">
        <v>427012</v>
      </c>
      <c r="B87" s="138" t="s">
        <v>534</v>
      </c>
      <c r="C87" s="138">
        <v>57</v>
      </c>
      <c r="D87" s="139">
        <v>22.8</v>
      </c>
      <c r="E87" s="139">
        <v>59.3</v>
      </c>
      <c r="F87" s="141">
        <v>9.1</v>
      </c>
      <c r="G87" s="139">
        <v>38.4</v>
      </c>
      <c r="H87" s="138">
        <v>235</v>
      </c>
      <c r="I87" s="138">
        <v>10</v>
      </c>
      <c r="J87" s="138">
        <v>760</v>
      </c>
      <c r="K87" s="138" t="s">
        <v>375</v>
      </c>
      <c r="L87" s="138"/>
      <c r="M87" s="171" t="s">
        <v>422</v>
      </c>
      <c r="N87" s="136">
        <f t="shared" si="1"/>
        <v>4.55</v>
      </c>
    </row>
    <row r="88" spans="1:14">
      <c r="A88" s="134">
        <v>333914</v>
      </c>
      <c r="B88" s="138" t="s">
        <v>534</v>
      </c>
      <c r="C88" s="134">
        <v>58</v>
      </c>
      <c r="D88" s="135">
        <v>20.100000000000001</v>
      </c>
      <c r="E88" s="135">
        <v>48.2</v>
      </c>
      <c r="F88" s="136">
        <v>8.83</v>
      </c>
      <c r="G88" s="135">
        <v>41.7</v>
      </c>
      <c r="H88" s="134">
        <v>320</v>
      </c>
      <c r="I88" s="134">
        <v>30</v>
      </c>
      <c r="J88" s="134">
        <v>520</v>
      </c>
      <c r="K88" s="134" t="s">
        <v>376</v>
      </c>
      <c r="M88" s="171" t="s">
        <v>422</v>
      </c>
      <c r="N88" s="136">
        <f t="shared" si="1"/>
        <v>4.415</v>
      </c>
    </row>
    <row r="89" spans="1:14">
      <c r="A89" s="138">
        <v>179001</v>
      </c>
      <c r="B89" s="138" t="s">
        <v>534</v>
      </c>
      <c r="C89" s="138">
        <v>58</v>
      </c>
      <c r="D89" s="139">
        <v>23.52</v>
      </c>
      <c r="E89" s="135">
        <v>51.2</v>
      </c>
      <c r="F89" s="136">
        <v>10.19</v>
      </c>
      <c r="G89" s="138">
        <v>45.9</v>
      </c>
      <c r="H89" s="138">
        <v>30</v>
      </c>
      <c r="I89" s="138">
        <v>2</v>
      </c>
      <c r="J89" s="138">
        <v>740</v>
      </c>
      <c r="K89" s="138" t="s">
        <v>375</v>
      </c>
      <c r="L89" s="138"/>
      <c r="M89" s="171" t="s">
        <v>422</v>
      </c>
      <c r="N89" s="136">
        <f t="shared" si="1"/>
        <v>5.0949999999999998</v>
      </c>
    </row>
    <row r="90" spans="1:14">
      <c r="A90" s="138">
        <v>179039</v>
      </c>
      <c r="B90" s="138" t="s">
        <v>534</v>
      </c>
      <c r="C90" s="138">
        <v>59</v>
      </c>
      <c r="D90" s="139">
        <v>21.3</v>
      </c>
      <c r="E90" s="135">
        <v>52.9</v>
      </c>
      <c r="F90" s="136">
        <v>8.8699999999999992</v>
      </c>
      <c r="G90" s="138">
        <v>40.299999999999997</v>
      </c>
      <c r="H90" s="138">
        <v>150</v>
      </c>
      <c r="I90" s="138">
        <v>10</v>
      </c>
      <c r="J90" s="138">
        <v>700</v>
      </c>
      <c r="K90" s="138" t="s">
        <v>381</v>
      </c>
      <c r="L90" s="138"/>
      <c r="M90" s="171" t="s">
        <v>422</v>
      </c>
      <c r="N90" s="136">
        <f t="shared" si="1"/>
        <v>4.4349999999999996</v>
      </c>
    </row>
    <row r="91" spans="1:14">
      <c r="A91" s="138">
        <v>179041</v>
      </c>
      <c r="B91" s="138" t="s">
        <v>534</v>
      </c>
      <c r="C91" s="138">
        <v>59</v>
      </c>
      <c r="D91" s="139">
        <v>17</v>
      </c>
      <c r="E91" s="135">
        <v>42.1</v>
      </c>
      <c r="F91" s="136">
        <v>7.14</v>
      </c>
      <c r="G91" s="138">
        <v>40.4</v>
      </c>
      <c r="H91" s="138">
        <v>180</v>
      </c>
      <c r="I91" s="138">
        <v>10</v>
      </c>
      <c r="J91" s="138">
        <v>690</v>
      </c>
      <c r="K91" s="138" t="s">
        <v>375</v>
      </c>
      <c r="L91" s="138"/>
      <c r="M91" s="171" t="s">
        <v>422</v>
      </c>
      <c r="N91" s="136">
        <f t="shared" si="1"/>
        <v>3.57</v>
      </c>
    </row>
    <row r="92" spans="1:14">
      <c r="A92" s="134">
        <v>333902</v>
      </c>
      <c r="B92" s="138" t="s">
        <v>534</v>
      </c>
      <c r="C92" s="134">
        <v>61</v>
      </c>
      <c r="D92" s="135">
        <v>16</v>
      </c>
      <c r="E92" s="135">
        <v>44.8</v>
      </c>
      <c r="F92" s="136">
        <v>8.64</v>
      </c>
      <c r="G92" s="135">
        <v>35.700000000000003</v>
      </c>
      <c r="H92" s="134">
        <v>160</v>
      </c>
      <c r="I92" s="134">
        <v>24</v>
      </c>
      <c r="J92" s="134">
        <v>840</v>
      </c>
      <c r="K92" s="134" t="s">
        <v>375</v>
      </c>
      <c r="M92" s="171" t="s">
        <v>422</v>
      </c>
      <c r="N92" s="136">
        <f t="shared" si="1"/>
        <v>4.32</v>
      </c>
    </row>
    <row r="93" spans="1:14">
      <c r="A93" s="138">
        <v>179012</v>
      </c>
      <c r="B93" s="138" t="s">
        <v>534</v>
      </c>
      <c r="C93" s="138">
        <v>61</v>
      </c>
      <c r="D93" s="139">
        <v>23.8</v>
      </c>
      <c r="E93" s="135">
        <v>62.7</v>
      </c>
      <c r="F93" s="136">
        <v>11.61</v>
      </c>
      <c r="G93" s="138">
        <v>38</v>
      </c>
      <c r="H93" s="138">
        <v>210</v>
      </c>
      <c r="I93" s="138">
        <v>8</v>
      </c>
      <c r="J93" s="138">
        <v>685</v>
      </c>
      <c r="K93" s="138" t="s">
        <v>381</v>
      </c>
      <c r="L93" s="138"/>
      <c r="M93" s="171" t="s">
        <v>422</v>
      </c>
      <c r="N93" s="136">
        <f t="shared" si="1"/>
        <v>5.8049999999999997</v>
      </c>
    </row>
    <row r="94" spans="1:14">
      <c r="A94" s="134">
        <v>333903</v>
      </c>
      <c r="B94" s="138" t="s">
        <v>534</v>
      </c>
      <c r="C94" s="134">
        <v>62</v>
      </c>
      <c r="D94" s="135">
        <v>15.6</v>
      </c>
      <c r="E94" s="135">
        <v>46</v>
      </c>
      <c r="F94" s="136">
        <v>8.64</v>
      </c>
      <c r="G94" s="135">
        <v>33.9</v>
      </c>
      <c r="H94" s="134">
        <v>160</v>
      </c>
      <c r="I94" s="134">
        <v>24</v>
      </c>
      <c r="J94" s="134">
        <v>840</v>
      </c>
      <c r="K94" s="134" t="s">
        <v>375</v>
      </c>
      <c r="M94" s="171" t="s">
        <v>422</v>
      </c>
      <c r="N94" s="136">
        <f t="shared" si="1"/>
        <v>4.32</v>
      </c>
    </row>
    <row r="95" spans="1:14">
      <c r="A95" s="138">
        <v>342014</v>
      </c>
      <c r="B95" s="138" t="s">
        <v>534</v>
      </c>
      <c r="C95" s="138">
        <v>62</v>
      </c>
      <c r="D95" s="139">
        <v>20</v>
      </c>
      <c r="E95" s="139">
        <v>57.6</v>
      </c>
      <c r="F95" s="141">
        <v>8.6</v>
      </c>
      <c r="G95" s="139">
        <v>34.700000000000003</v>
      </c>
      <c r="H95" s="138">
        <v>260</v>
      </c>
      <c r="I95" s="138">
        <v>20</v>
      </c>
      <c r="J95" s="138">
        <v>945</v>
      </c>
      <c r="K95" s="138" t="s">
        <v>375</v>
      </c>
      <c r="L95" s="138"/>
      <c r="M95" s="171" t="s">
        <v>422</v>
      </c>
      <c r="N95" s="136">
        <f t="shared" si="1"/>
        <v>4.3</v>
      </c>
    </row>
    <row r="96" spans="1:14">
      <c r="A96" s="138">
        <v>342021</v>
      </c>
      <c r="B96" s="138" t="s">
        <v>534</v>
      </c>
      <c r="C96" s="138">
        <v>62</v>
      </c>
      <c r="D96" s="139">
        <v>18.600000000000001</v>
      </c>
      <c r="E96" s="139">
        <v>70.599999999999994</v>
      </c>
      <c r="F96" s="141">
        <v>12.64</v>
      </c>
      <c r="G96" s="139">
        <v>26.3</v>
      </c>
      <c r="H96" s="138">
        <v>60</v>
      </c>
      <c r="I96" s="138">
        <v>12</v>
      </c>
      <c r="J96" s="138">
        <v>800</v>
      </c>
      <c r="K96" s="138" t="s">
        <v>377</v>
      </c>
      <c r="L96" s="138"/>
      <c r="M96" s="171" t="s">
        <v>422</v>
      </c>
      <c r="N96" s="136">
        <f t="shared" si="1"/>
        <v>6.32</v>
      </c>
    </row>
    <row r="97" spans="1:14">
      <c r="A97" s="138">
        <v>179013</v>
      </c>
      <c r="B97" s="138" t="s">
        <v>534</v>
      </c>
      <c r="C97" s="138">
        <v>63</v>
      </c>
      <c r="D97" s="139">
        <v>23.1</v>
      </c>
      <c r="E97" s="135">
        <v>55.8</v>
      </c>
      <c r="F97" s="136">
        <v>10.42</v>
      </c>
      <c r="G97" s="138">
        <v>41.4</v>
      </c>
      <c r="H97" s="138">
        <v>210</v>
      </c>
      <c r="I97" s="138">
        <v>12</v>
      </c>
      <c r="J97" s="138">
        <v>685</v>
      </c>
      <c r="K97" s="138" t="s">
        <v>381</v>
      </c>
      <c r="L97" s="138"/>
      <c r="M97" s="171" t="s">
        <v>422</v>
      </c>
      <c r="N97" s="136">
        <f t="shared" si="1"/>
        <v>5.21</v>
      </c>
    </row>
    <row r="98" spans="1:14">
      <c r="A98" s="138">
        <v>179018</v>
      </c>
      <c r="B98" s="138" t="s">
        <v>534</v>
      </c>
      <c r="C98" s="138">
        <v>64</v>
      </c>
      <c r="D98" s="139">
        <v>23.8</v>
      </c>
      <c r="E98" s="135">
        <v>64.099999999999994</v>
      </c>
      <c r="F98" s="136">
        <v>9.34</v>
      </c>
      <c r="G98" s="138">
        <v>37.1</v>
      </c>
      <c r="H98" s="138">
        <v>210</v>
      </c>
      <c r="I98" s="138">
        <v>12</v>
      </c>
      <c r="J98" s="138">
        <v>700</v>
      </c>
      <c r="K98" s="138" t="s">
        <v>381</v>
      </c>
      <c r="L98" s="138"/>
      <c r="M98" s="171" t="s">
        <v>422</v>
      </c>
      <c r="N98" s="136">
        <f t="shared" si="1"/>
        <v>4.67</v>
      </c>
    </row>
    <row r="99" spans="1:14">
      <c r="A99" s="138">
        <v>179017</v>
      </c>
      <c r="B99" s="138" t="s">
        <v>534</v>
      </c>
      <c r="C99" s="138">
        <v>65</v>
      </c>
      <c r="D99" s="139">
        <v>22.4</v>
      </c>
      <c r="E99" s="135">
        <v>67.5</v>
      </c>
      <c r="F99" s="136">
        <v>9.5399999999999991</v>
      </c>
      <c r="G99" s="138">
        <v>33.200000000000003</v>
      </c>
      <c r="H99" s="138">
        <v>210</v>
      </c>
      <c r="I99" s="138">
        <v>12</v>
      </c>
      <c r="J99" s="138">
        <v>690</v>
      </c>
      <c r="K99" s="138" t="s">
        <v>381</v>
      </c>
      <c r="L99" s="138"/>
      <c r="M99" s="171" t="s">
        <v>422</v>
      </c>
      <c r="N99" s="136">
        <f t="shared" si="1"/>
        <v>4.7699999999999996</v>
      </c>
    </row>
    <row r="100" spans="1:14">
      <c r="A100" s="138">
        <v>179034</v>
      </c>
      <c r="B100" s="138" t="s">
        <v>534</v>
      </c>
      <c r="C100" s="138">
        <v>65</v>
      </c>
      <c r="D100" s="139">
        <v>22.9</v>
      </c>
      <c r="E100" s="135">
        <v>59.5</v>
      </c>
      <c r="F100" s="136">
        <v>10.7</v>
      </c>
      <c r="G100" s="138">
        <v>38.5</v>
      </c>
      <c r="H100" s="138">
        <v>150</v>
      </c>
      <c r="I100" s="138">
        <v>10</v>
      </c>
      <c r="J100" s="138">
        <v>725</v>
      </c>
      <c r="K100" s="138" t="s">
        <v>381</v>
      </c>
      <c r="L100" s="138"/>
      <c r="M100" s="171" t="s">
        <v>422</v>
      </c>
      <c r="N100" s="136">
        <f t="shared" si="1"/>
        <v>5.35</v>
      </c>
    </row>
    <row r="101" spans="1:14">
      <c r="A101" s="138">
        <v>427017</v>
      </c>
      <c r="B101" s="138" t="s">
        <v>534</v>
      </c>
      <c r="C101" s="138">
        <v>65</v>
      </c>
      <c r="D101" s="139">
        <v>21.7</v>
      </c>
      <c r="E101" s="139">
        <v>85.1</v>
      </c>
      <c r="F101" s="141">
        <v>11.8</v>
      </c>
      <c r="G101" s="139">
        <v>25.5</v>
      </c>
      <c r="H101" s="138">
        <v>320</v>
      </c>
      <c r="I101" s="138">
        <v>10</v>
      </c>
      <c r="J101" s="138">
        <v>785</v>
      </c>
      <c r="K101" s="138" t="s">
        <v>377</v>
      </c>
      <c r="L101" s="138"/>
      <c r="M101" s="171" t="s">
        <v>422</v>
      </c>
      <c r="N101" s="136">
        <f t="shared" si="1"/>
        <v>5.9</v>
      </c>
    </row>
    <row r="102" spans="1:14">
      <c r="A102" s="134">
        <v>333913</v>
      </c>
      <c r="B102" s="138" t="s">
        <v>534</v>
      </c>
      <c r="C102" s="134">
        <v>66</v>
      </c>
      <c r="D102" s="135">
        <v>24.7</v>
      </c>
      <c r="E102" s="135">
        <v>57</v>
      </c>
      <c r="F102" s="136">
        <v>12.76</v>
      </c>
      <c r="G102" s="135">
        <v>43.3</v>
      </c>
      <c r="H102" s="134">
        <v>320</v>
      </c>
      <c r="I102" s="134">
        <v>30</v>
      </c>
      <c r="J102" s="134">
        <v>520</v>
      </c>
      <c r="K102" s="134" t="s">
        <v>376</v>
      </c>
      <c r="M102" s="171" t="s">
        <v>422</v>
      </c>
      <c r="N102" s="136">
        <f t="shared" si="1"/>
        <v>6.38</v>
      </c>
    </row>
    <row r="103" spans="1:14">
      <c r="A103" s="138">
        <v>179027</v>
      </c>
      <c r="B103" s="138" t="s">
        <v>534</v>
      </c>
      <c r="C103" s="138">
        <v>66</v>
      </c>
      <c r="D103" s="139">
        <v>25.7</v>
      </c>
      <c r="E103" s="135">
        <v>63.4</v>
      </c>
      <c r="F103" s="136">
        <v>12.14</v>
      </c>
      <c r="G103" s="138">
        <v>40.5</v>
      </c>
      <c r="H103" s="138">
        <v>30</v>
      </c>
      <c r="I103" s="138">
        <v>3</v>
      </c>
      <c r="J103" s="138">
        <v>735</v>
      </c>
      <c r="K103" s="138" t="s">
        <v>375</v>
      </c>
      <c r="L103" s="138"/>
      <c r="M103" s="171" t="s">
        <v>422</v>
      </c>
      <c r="N103" s="136">
        <f t="shared" si="1"/>
        <v>6.07</v>
      </c>
    </row>
    <row r="104" spans="1:14">
      <c r="A104" s="138">
        <v>179029</v>
      </c>
      <c r="B104" s="138" t="s">
        <v>534</v>
      </c>
      <c r="C104" s="138">
        <v>66</v>
      </c>
      <c r="D104" s="139">
        <v>22.3</v>
      </c>
      <c r="E104" s="135">
        <v>74</v>
      </c>
      <c r="F104" s="136">
        <v>11.59</v>
      </c>
      <c r="G104" s="138">
        <v>30.1</v>
      </c>
      <c r="H104" s="138">
        <v>30</v>
      </c>
      <c r="I104" s="138">
        <v>3</v>
      </c>
      <c r="J104" s="138">
        <v>735</v>
      </c>
      <c r="K104" s="138" t="s">
        <v>375</v>
      </c>
      <c r="L104" s="138"/>
      <c r="M104" s="171" t="s">
        <v>422</v>
      </c>
      <c r="N104" s="136">
        <f t="shared" si="1"/>
        <v>5.7949999999999999</v>
      </c>
    </row>
    <row r="105" spans="1:14">
      <c r="A105" s="138">
        <v>342018</v>
      </c>
      <c r="B105" s="138" t="s">
        <v>534</v>
      </c>
      <c r="C105" s="138">
        <v>66</v>
      </c>
      <c r="D105" s="139">
        <v>17.100000000000001</v>
      </c>
      <c r="E105" s="139">
        <v>58.3</v>
      </c>
      <c r="F105" s="141">
        <v>11.85</v>
      </c>
      <c r="G105" s="139">
        <v>29.3</v>
      </c>
      <c r="H105" s="138">
        <v>345</v>
      </c>
      <c r="I105" s="138">
        <v>22</v>
      </c>
      <c r="J105" s="138">
        <v>950</v>
      </c>
      <c r="K105" s="138" t="s">
        <v>375</v>
      </c>
      <c r="L105" s="138"/>
      <c r="M105" s="171" t="s">
        <v>422</v>
      </c>
      <c r="N105" s="136">
        <f t="shared" si="1"/>
        <v>5.9249999999999998</v>
      </c>
    </row>
    <row r="106" spans="1:14">
      <c r="A106" s="138">
        <v>179004</v>
      </c>
      <c r="B106" s="138" t="s">
        <v>534</v>
      </c>
      <c r="C106" s="138">
        <v>67</v>
      </c>
      <c r="D106" s="139">
        <v>25.95</v>
      </c>
      <c r="E106" s="135">
        <v>67.7</v>
      </c>
      <c r="F106" s="136">
        <v>10.56</v>
      </c>
      <c r="G106" s="138">
        <v>38.299999999999997</v>
      </c>
      <c r="H106" s="138">
        <v>105</v>
      </c>
      <c r="I106" s="138">
        <v>4</v>
      </c>
      <c r="J106" s="138">
        <v>730</v>
      </c>
      <c r="K106" s="138" t="s">
        <v>375</v>
      </c>
      <c r="L106" s="138"/>
      <c r="M106" s="171" t="s">
        <v>422</v>
      </c>
      <c r="N106" s="136">
        <f t="shared" si="1"/>
        <v>5.28</v>
      </c>
    </row>
    <row r="107" spans="1:14">
      <c r="A107" s="138">
        <v>179023</v>
      </c>
      <c r="B107" s="138" t="s">
        <v>534</v>
      </c>
      <c r="C107" s="138">
        <v>67</v>
      </c>
      <c r="D107" s="139">
        <v>24.8</v>
      </c>
      <c r="E107" s="135">
        <v>80.900000000000006</v>
      </c>
      <c r="F107" s="136">
        <v>13.25</v>
      </c>
      <c r="G107" s="138">
        <v>30.7</v>
      </c>
      <c r="H107" s="138">
        <v>210</v>
      </c>
      <c r="I107" s="138">
        <v>12</v>
      </c>
      <c r="J107" s="138">
        <v>720</v>
      </c>
      <c r="K107" s="138" t="s">
        <v>381</v>
      </c>
      <c r="L107" s="138"/>
      <c r="M107" s="171" t="s">
        <v>422</v>
      </c>
      <c r="N107" s="136">
        <f t="shared" si="1"/>
        <v>6.625</v>
      </c>
    </row>
    <row r="108" spans="1:14">
      <c r="A108" s="138">
        <v>179033</v>
      </c>
      <c r="B108" s="138" t="s">
        <v>534</v>
      </c>
      <c r="C108" s="138">
        <v>67</v>
      </c>
      <c r="D108" s="139">
        <v>27.1</v>
      </c>
      <c r="E108" s="135">
        <v>72.5</v>
      </c>
      <c r="F108" s="136">
        <v>13.23</v>
      </c>
      <c r="G108" s="138">
        <v>37.4</v>
      </c>
      <c r="H108" s="138">
        <v>105</v>
      </c>
      <c r="I108" s="138">
        <v>2</v>
      </c>
      <c r="J108" s="138">
        <v>735</v>
      </c>
      <c r="K108" s="138" t="s">
        <v>375</v>
      </c>
      <c r="L108" s="138"/>
      <c r="M108" s="171" t="s">
        <v>422</v>
      </c>
      <c r="N108" s="136">
        <f t="shared" si="1"/>
        <v>6.6150000000000002</v>
      </c>
    </row>
    <row r="109" spans="1:14">
      <c r="A109" s="138">
        <v>342008</v>
      </c>
      <c r="B109" s="138" t="s">
        <v>534</v>
      </c>
      <c r="C109" s="138">
        <v>67</v>
      </c>
      <c r="D109" s="139">
        <v>23</v>
      </c>
      <c r="E109" s="139">
        <v>76.599999999999994</v>
      </c>
      <c r="F109" s="141">
        <v>10.36</v>
      </c>
      <c r="G109" s="139">
        <v>30</v>
      </c>
      <c r="H109" s="138">
        <v>190</v>
      </c>
      <c r="I109" s="138">
        <v>6</v>
      </c>
      <c r="J109" s="138">
        <v>850</v>
      </c>
      <c r="K109" s="138" t="s">
        <v>375</v>
      </c>
      <c r="L109" s="138"/>
      <c r="M109" s="171" t="s">
        <v>422</v>
      </c>
      <c r="N109" s="136">
        <f t="shared" si="1"/>
        <v>5.18</v>
      </c>
    </row>
    <row r="110" spans="1:14">
      <c r="A110" s="138">
        <v>342013</v>
      </c>
      <c r="B110" s="138" t="s">
        <v>534</v>
      </c>
      <c r="C110" s="138">
        <v>67</v>
      </c>
      <c r="D110" s="139">
        <v>21.7</v>
      </c>
      <c r="E110" s="139">
        <v>63.4</v>
      </c>
      <c r="F110" s="141">
        <v>9.4600000000000009</v>
      </c>
      <c r="G110" s="139">
        <v>34.200000000000003</v>
      </c>
      <c r="H110" s="138">
        <v>180</v>
      </c>
      <c r="I110" s="138">
        <v>20</v>
      </c>
      <c r="J110" s="138">
        <v>945</v>
      </c>
      <c r="K110" s="138" t="s">
        <v>375</v>
      </c>
      <c r="L110" s="138"/>
      <c r="M110" s="171" t="s">
        <v>422</v>
      </c>
      <c r="N110" s="136">
        <f t="shared" si="1"/>
        <v>4.7300000000000004</v>
      </c>
    </row>
    <row r="111" spans="1:14">
      <c r="A111" s="138">
        <v>342026</v>
      </c>
      <c r="B111" s="138" t="s">
        <v>534</v>
      </c>
      <c r="C111" s="138">
        <v>67</v>
      </c>
      <c r="D111" s="139">
        <v>19.3</v>
      </c>
      <c r="E111" s="139">
        <v>75.599999999999994</v>
      </c>
      <c r="F111" s="141">
        <v>13.12</v>
      </c>
      <c r="G111" s="139">
        <v>25.5</v>
      </c>
      <c r="H111" s="138">
        <v>315</v>
      </c>
      <c r="I111" s="138">
        <v>15</v>
      </c>
      <c r="J111" s="138">
        <v>670</v>
      </c>
      <c r="K111" s="138" t="s">
        <v>377</v>
      </c>
      <c r="L111" s="138"/>
      <c r="M111" s="171" t="s">
        <v>422</v>
      </c>
      <c r="N111" s="136">
        <f t="shared" si="1"/>
        <v>6.56</v>
      </c>
    </row>
    <row r="112" spans="1:14">
      <c r="A112" s="138">
        <v>427020</v>
      </c>
      <c r="B112" s="138" t="s">
        <v>534</v>
      </c>
      <c r="C112" s="138">
        <v>67</v>
      </c>
      <c r="D112" s="139">
        <v>22.1</v>
      </c>
      <c r="E112" s="139">
        <v>43.4</v>
      </c>
      <c r="F112" s="141">
        <v>8.3000000000000007</v>
      </c>
      <c r="G112" s="139">
        <v>50.9</v>
      </c>
      <c r="H112" s="138">
        <v>320</v>
      </c>
      <c r="I112" s="138">
        <v>10</v>
      </c>
      <c r="J112" s="138">
        <v>780</v>
      </c>
      <c r="K112" s="138" t="s">
        <v>381</v>
      </c>
      <c r="L112" s="138"/>
      <c r="M112" s="171" t="s">
        <v>422</v>
      </c>
      <c r="N112" s="136">
        <f t="shared" si="1"/>
        <v>4.1500000000000004</v>
      </c>
    </row>
    <row r="113" spans="1:14">
      <c r="A113" s="134">
        <v>333901</v>
      </c>
      <c r="B113" s="138" t="s">
        <v>534</v>
      </c>
      <c r="C113" s="134">
        <v>68</v>
      </c>
      <c r="D113" s="135">
        <v>18.600000000000001</v>
      </c>
      <c r="E113" s="135">
        <v>42.5</v>
      </c>
      <c r="F113" s="136">
        <v>10.43</v>
      </c>
      <c r="G113" s="135">
        <v>43.8</v>
      </c>
      <c r="H113" s="134">
        <v>160</v>
      </c>
      <c r="I113" s="134">
        <v>24</v>
      </c>
      <c r="J113" s="134">
        <v>840</v>
      </c>
      <c r="K113" s="134" t="s">
        <v>375</v>
      </c>
      <c r="M113" s="171" t="s">
        <v>422</v>
      </c>
      <c r="N113" s="136">
        <f t="shared" si="1"/>
        <v>5.2149999999999999</v>
      </c>
    </row>
    <row r="114" spans="1:14">
      <c r="A114" s="134">
        <v>333910</v>
      </c>
      <c r="B114" s="138" t="s">
        <v>534</v>
      </c>
      <c r="C114" s="134">
        <v>69</v>
      </c>
      <c r="D114" s="135">
        <v>18.7</v>
      </c>
      <c r="E114" s="135">
        <v>57</v>
      </c>
      <c r="F114" s="136">
        <v>11.4</v>
      </c>
      <c r="G114" s="135">
        <v>32.799999999999997</v>
      </c>
      <c r="H114" s="134">
        <v>75</v>
      </c>
      <c r="I114" s="134">
        <v>18</v>
      </c>
      <c r="J114" s="134">
        <v>910</v>
      </c>
      <c r="K114" s="134" t="s">
        <v>377</v>
      </c>
      <c r="M114" s="171" t="s">
        <v>422</v>
      </c>
      <c r="N114" s="136">
        <f t="shared" si="1"/>
        <v>5.7</v>
      </c>
    </row>
    <row r="115" spans="1:14">
      <c r="A115" s="134">
        <v>333912</v>
      </c>
      <c r="B115" s="138" t="s">
        <v>534</v>
      </c>
      <c r="C115" s="134">
        <v>69</v>
      </c>
      <c r="D115" s="135">
        <v>16.5</v>
      </c>
      <c r="E115" s="135">
        <v>49.3</v>
      </c>
      <c r="F115" s="136">
        <v>9.91</v>
      </c>
      <c r="G115" s="135">
        <v>33.5</v>
      </c>
      <c r="H115" s="134">
        <v>320</v>
      </c>
      <c r="I115" s="134">
        <v>30</v>
      </c>
      <c r="J115" s="134">
        <v>520</v>
      </c>
      <c r="K115" s="134" t="s">
        <v>376</v>
      </c>
      <c r="M115" s="171" t="s">
        <v>422</v>
      </c>
      <c r="N115" s="136">
        <f t="shared" si="1"/>
        <v>4.9550000000000001</v>
      </c>
    </row>
    <row r="116" spans="1:14">
      <c r="A116" s="138">
        <v>179010</v>
      </c>
      <c r="B116" s="138" t="s">
        <v>534</v>
      </c>
      <c r="C116" s="138">
        <v>70</v>
      </c>
      <c r="D116" s="139">
        <v>25.9</v>
      </c>
      <c r="E116" s="135">
        <v>54.3</v>
      </c>
      <c r="F116" s="136">
        <v>11.98</v>
      </c>
      <c r="G116" s="138">
        <v>47.7</v>
      </c>
      <c r="H116" s="138">
        <v>180</v>
      </c>
      <c r="I116" s="138">
        <v>2</v>
      </c>
      <c r="J116" s="138">
        <v>680</v>
      </c>
      <c r="K116" s="138" t="s">
        <v>381</v>
      </c>
      <c r="L116" s="138"/>
      <c r="M116" s="171" t="s">
        <v>422</v>
      </c>
      <c r="N116" s="136">
        <f t="shared" si="1"/>
        <v>5.99</v>
      </c>
    </row>
    <row r="117" spans="1:14">
      <c r="A117" s="138">
        <v>427028</v>
      </c>
      <c r="B117" s="138" t="s">
        <v>534</v>
      </c>
      <c r="C117" s="138">
        <v>70</v>
      </c>
      <c r="D117" s="139">
        <v>29.5</v>
      </c>
      <c r="E117" s="139">
        <v>54.5</v>
      </c>
      <c r="F117" s="141">
        <v>8.9</v>
      </c>
      <c r="G117" s="139">
        <v>54.1</v>
      </c>
      <c r="H117" s="138">
        <v>210</v>
      </c>
      <c r="I117" s="138">
        <v>4</v>
      </c>
      <c r="J117" s="138">
        <v>780</v>
      </c>
      <c r="K117" s="138" t="s">
        <v>375</v>
      </c>
      <c r="L117" s="138"/>
      <c r="M117" s="171" t="s">
        <v>422</v>
      </c>
      <c r="N117" s="136">
        <f t="shared" si="1"/>
        <v>4.45</v>
      </c>
    </row>
    <row r="118" spans="1:14">
      <c r="A118" s="138">
        <v>342019</v>
      </c>
      <c r="B118" s="138" t="s">
        <v>534</v>
      </c>
      <c r="C118" s="138">
        <v>71</v>
      </c>
      <c r="D118" s="139">
        <v>20.3</v>
      </c>
      <c r="E118" s="139">
        <v>71.099999999999994</v>
      </c>
      <c r="F118" s="141">
        <v>10.68</v>
      </c>
      <c r="G118" s="139">
        <v>28.6</v>
      </c>
      <c r="H118" s="138">
        <v>90</v>
      </c>
      <c r="I118" s="138">
        <v>17</v>
      </c>
      <c r="J118" s="138">
        <v>840</v>
      </c>
      <c r="K118" s="138" t="s">
        <v>375</v>
      </c>
      <c r="L118" s="138"/>
      <c r="M118" s="171" t="s">
        <v>422</v>
      </c>
      <c r="N118" s="136">
        <f t="shared" si="1"/>
        <v>5.34</v>
      </c>
    </row>
    <row r="119" spans="1:14">
      <c r="A119" s="138">
        <v>179032</v>
      </c>
      <c r="B119" s="138" t="s">
        <v>534</v>
      </c>
      <c r="C119" s="138">
        <v>72</v>
      </c>
      <c r="D119" s="139">
        <v>26.1</v>
      </c>
      <c r="E119" s="135">
        <v>71.8</v>
      </c>
      <c r="F119" s="136">
        <v>12.08</v>
      </c>
      <c r="G119" s="138">
        <v>36.4</v>
      </c>
      <c r="H119" s="138">
        <v>30</v>
      </c>
      <c r="I119" s="138">
        <v>4</v>
      </c>
      <c r="J119" s="138">
        <v>730</v>
      </c>
      <c r="K119" s="138" t="s">
        <v>375</v>
      </c>
      <c r="L119" s="138"/>
      <c r="M119" s="171" t="s">
        <v>422</v>
      </c>
      <c r="N119" s="136">
        <f t="shared" si="1"/>
        <v>6.04</v>
      </c>
    </row>
    <row r="120" spans="1:14">
      <c r="A120" s="138">
        <v>342002</v>
      </c>
      <c r="B120" s="138" t="s">
        <v>534</v>
      </c>
      <c r="C120" s="138">
        <v>72</v>
      </c>
      <c r="D120" s="139">
        <v>24.6</v>
      </c>
      <c r="E120" s="139">
        <v>78.599999999999994</v>
      </c>
      <c r="F120" s="141">
        <v>14.58</v>
      </c>
      <c r="G120" s="139">
        <v>31.3</v>
      </c>
      <c r="H120" s="138">
        <v>145</v>
      </c>
      <c r="I120" s="138">
        <v>25</v>
      </c>
      <c r="J120" s="138">
        <v>750</v>
      </c>
      <c r="K120" s="138" t="s">
        <v>375</v>
      </c>
      <c r="L120" s="138"/>
      <c r="M120" s="171" t="s">
        <v>422</v>
      </c>
      <c r="N120" s="136">
        <f t="shared" si="1"/>
        <v>7.29</v>
      </c>
    </row>
    <row r="121" spans="1:14">
      <c r="A121" s="138">
        <v>342009</v>
      </c>
      <c r="B121" s="138" t="s">
        <v>534</v>
      </c>
      <c r="C121" s="138">
        <v>72</v>
      </c>
      <c r="D121" s="139">
        <v>18.3</v>
      </c>
      <c r="E121" s="139">
        <v>70.099999999999994</v>
      </c>
      <c r="F121" s="141">
        <v>12.09</v>
      </c>
      <c r="G121" s="139">
        <v>26.1</v>
      </c>
      <c r="H121" s="138">
        <v>200</v>
      </c>
      <c r="I121" s="138">
        <v>25</v>
      </c>
      <c r="J121" s="138">
        <v>730</v>
      </c>
      <c r="K121" s="138" t="s">
        <v>375</v>
      </c>
      <c r="L121" s="138"/>
      <c r="M121" s="171" t="s">
        <v>422</v>
      </c>
      <c r="N121" s="136">
        <f t="shared" si="1"/>
        <v>6.0449999999999999</v>
      </c>
    </row>
    <row r="122" spans="1:14">
      <c r="A122" s="138">
        <v>342024</v>
      </c>
      <c r="B122" s="138" t="s">
        <v>534</v>
      </c>
      <c r="C122" s="138">
        <v>72</v>
      </c>
      <c r="D122" s="139">
        <v>22.5</v>
      </c>
      <c r="E122" s="139">
        <v>84.8</v>
      </c>
      <c r="F122" s="141">
        <v>13.4</v>
      </c>
      <c r="G122" s="139">
        <v>26.5</v>
      </c>
      <c r="H122" s="138">
        <v>60</v>
      </c>
      <c r="I122" s="138">
        <v>27</v>
      </c>
      <c r="J122" s="138">
        <v>860</v>
      </c>
      <c r="K122" s="138" t="s">
        <v>377</v>
      </c>
      <c r="L122" s="138"/>
      <c r="M122" s="171" t="s">
        <v>422</v>
      </c>
      <c r="N122" s="136">
        <f t="shared" si="1"/>
        <v>6.7</v>
      </c>
    </row>
    <row r="123" spans="1:14">
      <c r="A123" s="138">
        <v>179008</v>
      </c>
      <c r="B123" s="138" t="s">
        <v>534</v>
      </c>
      <c r="C123" s="138">
        <v>74</v>
      </c>
      <c r="D123" s="139">
        <v>26.4</v>
      </c>
      <c r="E123" s="135">
        <v>69.7</v>
      </c>
      <c r="F123" s="136">
        <v>10.77</v>
      </c>
      <c r="G123" s="138">
        <v>37.9</v>
      </c>
      <c r="H123" s="138">
        <v>180</v>
      </c>
      <c r="I123" s="138">
        <v>10</v>
      </c>
      <c r="J123" s="138">
        <v>685</v>
      </c>
      <c r="K123" s="138" t="s">
        <v>381</v>
      </c>
      <c r="L123" s="138"/>
      <c r="M123" s="171" t="s">
        <v>422</v>
      </c>
      <c r="N123" s="136">
        <f t="shared" si="1"/>
        <v>5.3849999999999998</v>
      </c>
    </row>
    <row r="124" spans="1:14">
      <c r="A124" s="138">
        <v>179040</v>
      </c>
      <c r="B124" s="138" t="s">
        <v>534</v>
      </c>
      <c r="C124" s="138">
        <v>74</v>
      </c>
      <c r="D124" s="139">
        <v>19.100000000000001</v>
      </c>
      <c r="E124" s="135">
        <v>60.3</v>
      </c>
      <c r="F124" s="136">
        <v>8.85</v>
      </c>
      <c r="G124" s="138">
        <v>31.7</v>
      </c>
      <c r="H124" s="138">
        <v>180</v>
      </c>
      <c r="I124" s="138">
        <v>10</v>
      </c>
      <c r="J124" s="138">
        <v>705</v>
      </c>
      <c r="K124" s="138" t="s">
        <v>375</v>
      </c>
      <c r="L124" s="138"/>
      <c r="M124" s="171" t="s">
        <v>422</v>
      </c>
      <c r="N124" s="136">
        <f t="shared" si="1"/>
        <v>4.4249999999999998</v>
      </c>
    </row>
    <row r="125" spans="1:14">
      <c r="A125" s="138">
        <v>342004</v>
      </c>
      <c r="B125" s="138" t="s">
        <v>534</v>
      </c>
      <c r="C125" s="138">
        <v>74</v>
      </c>
      <c r="D125" s="139">
        <v>24.7</v>
      </c>
      <c r="E125" s="139">
        <v>90.5</v>
      </c>
      <c r="F125" s="141">
        <v>13.73</v>
      </c>
      <c r="G125" s="139">
        <v>27.3</v>
      </c>
      <c r="H125" s="138">
        <v>120</v>
      </c>
      <c r="I125" s="138">
        <v>33</v>
      </c>
      <c r="J125" s="138">
        <v>720</v>
      </c>
      <c r="K125" s="138" t="s">
        <v>375</v>
      </c>
      <c r="L125" s="138"/>
      <c r="M125" s="171" t="s">
        <v>422</v>
      </c>
      <c r="N125" s="136">
        <f t="shared" si="1"/>
        <v>6.8650000000000002</v>
      </c>
    </row>
    <row r="126" spans="1:14">
      <c r="A126" s="138">
        <v>342023</v>
      </c>
      <c r="B126" s="138" t="s">
        <v>534</v>
      </c>
      <c r="C126" s="138">
        <v>75</v>
      </c>
      <c r="D126" s="139">
        <v>22.6</v>
      </c>
      <c r="E126" s="139">
        <v>94.6</v>
      </c>
      <c r="F126" s="141">
        <v>13.37</v>
      </c>
      <c r="G126" s="139">
        <v>23.9</v>
      </c>
      <c r="H126" s="138">
        <v>90</v>
      </c>
      <c r="I126" s="138">
        <v>25</v>
      </c>
      <c r="J126" s="138">
        <v>870</v>
      </c>
      <c r="K126" s="138" t="s">
        <v>377</v>
      </c>
      <c r="L126" s="138"/>
      <c r="M126" s="171" t="s">
        <v>422</v>
      </c>
      <c r="N126" s="136">
        <f t="shared" si="1"/>
        <v>6.6849999999999996</v>
      </c>
    </row>
    <row r="127" spans="1:14">
      <c r="A127" s="140">
        <v>342001</v>
      </c>
      <c r="B127" s="138" t="s">
        <v>534</v>
      </c>
      <c r="C127" s="138">
        <v>76</v>
      </c>
      <c r="D127" s="139">
        <v>24.82</v>
      </c>
      <c r="E127" s="139">
        <v>70.599999999999994</v>
      </c>
      <c r="F127" s="141">
        <v>14.45</v>
      </c>
      <c r="G127" s="139">
        <v>35.200000000000003</v>
      </c>
      <c r="H127" s="138">
        <v>10</v>
      </c>
      <c r="I127" s="138">
        <v>27</v>
      </c>
      <c r="J127" s="138">
        <v>705</v>
      </c>
      <c r="K127" s="138" t="s">
        <v>377</v>
      </c>
      <c r="L127" s="138"/>
      <c r="M127" s="171" t="s">
        <v>422</v>
      </c>
      <c r="N127" s="136">
        <f t="shared" si="1"/>
        <v>7.2249999999999996</v>
      </c>
    </row>
    <row r="128" spans="1:14">
      <c r="A128" s="138">
        <v>342025</v>
      </c>
      <c r="B128" s="138" t="s">
        <v>534</v>
      </c>
      <c r="C128" s="138">
        <v>77</v>
      </c>
      <c r="D128" s="139">
        <v>23.3</v>
      </c>
      <c r="E128" s="139">
        <v>83.3</v>
      </c>
      <c r="F128" s="141">
        <v>13.31</v>
      </c>
      <c r="G128" s="139">
        <v>28</v>
      </c>
      <c r="H128" s="138">
        <v>75</v>
      </c>
      <c r="I128" s="138">
        <v>30</v>
      </c>
      <c r="J128" s="138">
        <v>700</v>
      </c>
      <c r="K128" s="138" t="s">
        <v>377</v>
      </c>
      <c r="L128" s="138"/>
      <c r="M128" s="171" t="s">
        <v>422</v>
      </c>
      <c r="N128" s="136">
        <f t="shared" si="1"/>
        <v>6.6550000000000002</v>
      </c>
    </row>
    <row r="129" spans="1:14">
      <c r="A129" s="138">
        <v>427006</v>
      </c>
      <c r="B129" s="138" t="s">
        <v>534</v>
      </c>
      <c r="C129" s="138">
        <v>77</v>
      </c>
      <c r="D129" s="139">
        <v>23</v>
      </c>
      <c r="E129" s="139">
        <v>90.2</v>
      </c>
      <c r="F129" s="141">
        <v>13</v>
      </c>
      <c r="G129" s="139">
        <v>25.4</v>
      </c>
      <c r="H129" s="138">
        <v>280</v>
      </c>
      <c r="I129" s="138">
        <v>12</v>
      </c>
      <c r="J129" s="138">
        <v>770</v>
      </c>
      <c r="K129" s="138" t="s">
        <v>381</v>
      </c>
      <c r="L129" s="138"/>
      <c r="M129" s="171" t="s">
        <v>422</v>
      </c>
      <c r="N129" s="136">
        <f t="shared" si="1"/>
        <v>6.5</v>
      </c>
    </row>
    <row r="130" spans="1:14">
      <c r="A130" s="134">
        <v>333919</v>
      </c>
      <c r="B130" s="138" t="s">
        <v>534</v>
      </c>
      <c r="C130" s="134">
        <v>79</v>
      </c>
      <c r="D130" s="135">
        <v>22.1</v>
      </c>
      <c r="E130" s="135">
        <v>79.599999999999994</v>
      </c>
      <c r="F130" s="136">
        <v>10.7</v>
      </c>
      <c r="G130" s="135">
        <v>27.8</v>
      </c>
      <c r="H130" s="134">
        <v>115</v>
      </c>
      <c r="I130" s="134">
        <v>5</v>
      </c>
      <c r="J130" s="134">
        <v>1020</v>
      </c>
      <c r="K130" s="134" t="s">
        <v>377</v>
      </c>
      <c r="M130" s="171" t="s">
        <v>422</v>
      </c>
      <c r="N130" s="136">
        <f t="shared" si="1"/>
        <v>5.35</v>
      </c>
    </row>
    <row r="131" spans="1:14">
      <c r="A131" s="138">
        <v>342015</v>
      </c>
      <c r="B131" s="138" t="s">
        <v>534</v>
      </c>
      <c r="C131" s="138">
        <v>79</v>
      </c>
      <c r="D131" s="139">
        <v>21.7</v>
      </c>
      <c r="E131" s="139">
        <v>69.400000000000006</v>
      </c>
      <c r="F131" s="141">
        <v>9.8699999999999992</v>
      </c>
      <c r="G131" s="139">
        <v>31.3</v>
      </c>
      <c r="H131" s="138">
        <v>290</v>
      </c>
      <c r="I131" s="138">
        <v>23</v>
      </c>
      <c r="J131" s="138">
        <v>930</v>
      </c>
      <c r="K131" s="138" t="s">
        <v>375</v>
      </c>
      <c r="L131" s="138"/>
      <c r="M131" s="171" t="s">
        <v>422</v>
      </c>
      <c r="N131" s="136">
        <f t="shared" si="1"/>
        <v>4.9349999999999996</v>
      </c>
    </row>
    <row r="132" spans="1:14">
      <c r="A132" s="138">
        <v>342010</v>
      </c>
      <c r="B132" s="138" t="s">
        <v>534</v>
      </c>
      <c r="C132" s="138">
        <v>80</v>
      </c>
      <c r="D132" s="139">
        <v>23.7</v>
      </c>
      <c r="E132" s="139">
        <v>74</v>
      </c>
      <c r="F132" s="141">
        <v>12.91</v>
      </c>
      <c r="G132" s="139">
        <v>32</v>
      </c>
      <c r="H132" s="138">
        <v>190</v>
      </c>
      <c r="I132" s="138">
        <v>2</v>
      </c>
      <c r="J132" s="138">
        <v>860</v>
      </c>
      <c r="K132" s="138" t="s">
        <v>375</v>
      </c>
      <c r="L132" s="138"/>
      <c r="M132" s="171" t="s">
        <v>422</v>
      </c>
      <c r="N132" s="136">
        <f t="shared" ref="N132:N195" si="2">F132/2</f>
        <v>6.4550000000000001</v>
      </c>
    </row>
    <row r="133" spans="1:14">
      <c r="A133" s="138">
        <v>427007</v>
      </c>
      <c r="B133" s="138" t="s">
        <v>534</v>
      </c>
      <c r="C133" s="138">
        <v>80</v>
      </c>
      <c r="D133" s="139">
        <v>25.5</v>
      </c>
      <c r="E133" s="139">
        <v>103.2</v>
      </c>
      <c r="F133" s="141">
        <v>14.22</v>
      </c>
      <c r="G133" s="139">
        <v>24.7</v>
      </c>
      <c r="H133" s="138">
        <v>280</v>
      </c>
      <c r="I133" s="138">
        <v>12</v>
      </c>
      <c r="J133" s="138">
        <v>770</v>
      </c>
      <c r="K133" s="138" t="s">
        <v>381</v>
      </c>
      <c r="L133" s="138"/>
      <c r="M133" s="171" t="s">
        <v>422</v>
      </c>
      <c r="N133" s="136">
        <f t="shared" si="2"/>
        <v>7.11</v>
      </c>
    </row>
    <row r="134" spans="1:14">
      <c r="A134" s="138">
        <v>427009</v>
      </c>
      <c r="B134" s="138" t="s">
        <v>534</v>
      </c>
      <c r="C134" s="138">
        <v>80</v>
      </c>
      <c r="D134" s="139">
        <v>25.1</v>
      </c>
      <c r="E134" s="139">
        <v>77.3</v>
      </c>
      <c r="F134" s="141">
        <v>11.3</v>
      </c>
      <c r="G134" s="139">
        <v>32.5</v>
      </c>
      <c r="H134" s="138">
        <v>235</v>
      </c>
      <c r="I134" s="138">
        <v>10</v>
      </c>
      <c r="J134" s="138">
        <v>760</v>
      </c>
      <c r="K134" s="138" t="s">
        <v>375</v>
      </c>
      <c r="L134" s="138"/>
      <c r="M134" s="171" t="s">
        <v>422</v>
      </c>
      <c r="N134" s="136">
        <f t="shared" si="2"/>
        <v>5.65</v>
      </c>
    </row>
    <row r="135" spans="1:14">
      <c r="A135" s="138">
        <v>342003</v>
      </c>
      <c r="B135" s="138" t="s">
        <v>534</v>
      </c>
      <c r="C135" s="138">
        <v>81</v>
      </c>
      <c r="D135" s="139">
        <v>23.2</v>
      </c>
      <c r="E135" s="139">
        <v>74.7</v>
      </c>
      <c r="F135" s="141">
        <v>15.71</v>
      </c>
      <c r="G135" s="139">
        <v>31.1</v>
      </c>
      <c r="H135" s="138">
        <v>180</v>
      </c>
      <c r="I135" s="138">
        <v>28</v>
      </c>
      <c r="J135" s="138">
        <v>735</v>
      </c>
      <c r="K135" s="138" t="s">
        <v>375</v>
      </c>
      <c r="L135" s="138"/>
      <c r="M135" s="171" t="s">
        <v>422</v>
      </c>
      <c r="N135" s="136">
        <f t="shared" si="2"/>
        <v>7.8550000000000004</v>
      </c>
    </row>
    <row r="136" spans="1:14">
      <c r="A136" s="134">
        <v>333915</v>
      </c>
      <c r="B136" s="138" t="s">
        <v>534</v>
      </c>
      <c r="C136" s="134">
        <v>85</v>
      </c>
      <c r="D136" s="135">
        <v>28</v>
      </c>
      <c r="E136" s="135">
        <v>67.2</v>
      </c>
      <c r="F136" s="136">
        <v>9.9</v>
      </c>
      <c r="G136" s="135">
        <v>41.7</v>
      </c>
      <c r="H136" s="134">
        <v>115</v>
      </c>
      <c r="I136" s="134">
        <v>5</v>
      </c>
      <c r="J136" s="134">
        <v>1010</v>
      </c>
      <c r="K136" s="134" t="s">
        <v>377</v>
      </c>
      <c r="M136" s="171" t="s">
        <v>422</v>
      </c>
      <c r="N136" s="136">
        <f t="shared" si="2"/>
        <v>4.95</v>
      </c>
    </row>
    <row r="137" spans="1:14">
      <c r="A137" s="138">
        <v>179006</v>
      </c>
      <c r="B137" s="138" t="s">
        <v>534</v>
      </c>
      <c r="C137" s="138">
        <v>87</v>
      </c>
      <c r="D137" s="139">
        <v>27.5</v>
      </c>
      <c r="E137" s="135">
        <v>83.4</v>
      </c>
      <c r="F137" s="136">
        <v>11.5</v>
      </c>
      <c r="G137" s="138">
        <v>33</v>
      </c>
      <c r="H137" s="138">
        <v>180</v>
      </c>
      <c r="I137" s="138">
        <v>10</v>
      </c>
      <c r="J137" s="138">
        <v>685</v>
      </c>
      <c r="K137" s="138" t="s">
        <v>381</v>
      </c>
      <c r="L137" s="138"/>
      <c r="M137" s="171" t="s">
        <v>422</v>
      </c>
      <c r="N137" s="136">
        <f t="shared" si="2"/>
        <v>5.75</v>
      </c>
    </row>
    <row r="138" spans="1:14">
      <c r="A138" s="138">
        <v>427001</v>
      </c>
      <c r="B138" s="138" t="s">
        <v>534</v>
      </c>
      <c r="C138" s="138">
        <v>87</v>
      </c>
      <c r="D138" s="139">
        <v>25</v>
      </c>
      <c r="E138" s="139">
        <v>90.8</v>
      </c>
      <c r="F138" s="141">
        <v>14.11</v>
      </c>
      <c r="G138" s="139">
        <v>27.5</v>
      </c>
      <c r="H138" s="138">
        <v>210</v>
      </c>
      <c r="I138" s="138">
        <v>4</v>
      </c>
      <c r="J138" s="138">
        <v>780</v>
      </c>
      <c r="K138" s="138" t="s">
        <v>375</v>
      </c>
      <c r="L138" s="138"/>
      <c r="M138" s="171" t="s">
        <v>422</v>
      </c>
      <c r="N138" s="136">
        <f t="shared" si="2"/>
        <v>7.0549999999999997</v>
      </c>
    </row>
    <row r="139" spans="1:14">
      <c r="A139" s="134">
        <v>333904</v>
      </c>
      <c r="B139" s="138" t="s">
        <v>534</v>
      </c>
      <c r="C139" s="134">
        <v>88</v>
      </c>
      <c r="D139" s="135">
        <v>20.6</v>
      </c>
      <c r="E139" s="135">
        <v>63.5</v>
      </c>
      <c r="F139" s="136">
        <v>10.86</v>
      </c>
      <c r="G139" s="135">
        <v>32.4</v>
      </c>
      <c r="H139" s="134">
        <v>345</v>
      </c>
      <c r="I139" s="134">
        <v>30</v>
      </c>
      <c r="J139" s="134">
        <v>770</v>
      </c>
      <c r="K139" s="134" t="s">
        <v>375</v>
      </c>
      <c r="M139" s="171" t="s">
        <v>422</v>
      </c>
      <c r="N139" s="136">
        <f t="shared" si="2"/>
        <v>5.43</v>
      </c>
    </row>
    <row r="140" spans="1:14">
      <c r="A140" s="138">
        <v>179009</v>
      </c>
      <c r="B140" s="138" t="s">
        <v>534</v>
      </c>
      <c r="C140" s="138">
        <v>92</v>
      </c>
      <c r="D140" s="139">
        <v>30.4</v>
      </c>
      <c r="E140" s="135">
        <v>81.5</v>
      </c>
      <c r="F140" s="136">
        <v>14.8</v>
      </c>
      <c r="G140" s="138">
        <v>37.299999999999997</v>
      </c>
      <c r="H140" s="138">
        <v>180</v>
      </c>
      <c r="I140" s="138">
        <v>2</v>
      </c>
      <c r="J140" s="138">
        <v>680</v>
      </c>
      <c r="K140" s="138" t="s">
        <v>381</v>
      </c>
      <c r="L140" s="138"/>
      <c r="M140" s="171" t="s">
        <v>422</v>
      </c>
      <c r="N140" s="136">
        <f t="shared" si="2"/>
        <v>7.4</v>
      </c>
    </row>
    <row r="141" spans="1:14">
      <c r="A141" s="134">
        <v>333908</v>
      </c>
      <c r="B141" s="138" t="s">
        <v>534</v>
      </c>
      <c r="C141" s="134">
        <v>94</v>
      </c>
      <c r="D141" s="135">
        <v>29</v>
      </c>
      <c r="E141" s="135">
        <v>92.6</v>
      </c>
      <c r="F141" s="136">
        <v>13.44</v>
      </c>
      <c r="G141" s="135">
        <v>31.3</v>
      </c>
      <c r="H141" s="134">
        <v>345</v>
      </c>
      <c r="I141" s="134">
        <v>30</v>
      </c>
      <c r="J141" s="134">
        <v>770</v>
      </c>
      <c r="K141" s="134" t="s">
        <v>375</v>
      </c>
      <c r="M141" s="171" t="s">
        <v>422</v>
      </c>
      <c r="N141" s="136">
        <f t="shared" si="2"/>
        <v>6.72</v>
      </c>
    </row>
    <row r="142" spans="1:14">
      <c r="A142" s="138">
        <v>427002</v>
      </c>
      <c r="B142" s="138" t="s">
        <v>534</v>
      </c>
      <c r="C142" s="138">
        <v>94</v>
      </c>
      <c r="D142" s="139">
        <v>30.2</v>
      </c>
      <c r="E142" s="139">
        <v>82.7</v>
      </c>
      <c r="F142" s="141">
        <v>12.94</v>
      </c>
      <c r="G142" s="139">
        <v>36.5</v>
      </c>
      <c r="H142" s="138">
        <v>210</v>
      </c>
      <c r="I142" s="138">
        <v>4</v>
      </c>
      <c r="J142" s="138">
        <v>780</v>
      </c>
      <c r="K142" s="138" t="s">
        <v>375</v>
      </c>
      <c r="L142" s="138"/>
      <c r="M142" s="171" t="s">
        <v>422</v>
      </c>
      <c r="N142" s="136">
        <f t="shared" si="2"/>
        <v>6.47</v>
      </c>
    </row>
    <row r="143" spans="1:14">
      <c r="A143" s="138">
        <v>427026</v>
      </c>
      <c r="B143" s="138" t="s">
        <v>534</v>
      </c>
      <c r="C143" s="138">
        <v>94</v>
      </c>
      <c r="D143" s="139">
        <v>31.5</v>
      </c>
      <c r="E143" s="139">
        <v>93.4</v>
      </c>
      <c r="F143" s="141">
        <v>14.7</v>
      </c>
      <c r="G143" s="139">
        <v>33.700000000000003</v>
      </c>
      <c r="H143" s="146" t="s">
        <v>388</v>
      </c>
      <c r="I143" s="138">
        <v>0</v>
      </c>
      <c r="J143" s="138">
        <v>760</v>
      </c>
      <c r="K143" s="138" t="s">
        <v>381</v>
      </c>
      <c r="L143" s="138"/>
      <c r="M143" s="171" t="s">
        <v>422</v>
      </c>
      <c r="N143" s="136">
        <f t="shared" si="2"/>
        <v>7.35</v>
      </c>
    </row>
    <row r="144" spans="1:14">
      <c r="A144" s="138">
        <v>427008</v>
      </c>
      <c r="B144" s="138" t="s">
        <v>534</v>
      </c>
      <c r="C144" s="138">
        <v>95</v>
      </c>
      <c r="D144" s="139">
        <v>27.5</v>
      </c>
      <c r="E144" s="139">
        <v>78.3</v>
      </c>
      <c r="F144" s="141">
        <v>13.1</v>
      </c>
      <c r="G144" s="139">
        <v>35.1</v>
      </c>
      <c r="H144" s="138">
        <v>280</v>
      </c>
      <c r="I144" s="138">
        <v>12</v>
      </c>
      <c r="J144" s="138">
        <v>770</v>
      </c>
      <c r="K144" s="138" t="s">
        <v>381</v>
      </c>
      <c r="L144" s="138"/>
      <c r="M144" s="171" t="s">
        <v>422</v>
      </c>
      <c r="N144" s="136">
        <f t="shared" si="2"/>
        <v>6.55</v>
      </c>
    </row>
    <row r="145" spans="1:14">
      <c r="A145" s="134">
        <v>333906</v>
      </c>
      <c r="B145" s="138" t="s">
        <v>534</v>
      </c>
      <c r="C145" s="134">
        <v>96</v>
      </c>
      <c r="D145" s="135">
        <v>30.5</v>
      </c>
      <c r="E145" s="135">
        <v>86.2</v>
      </c>
      <c r="F145" s="136">
        <v>14.29</v>
      </c>
      <c r="G145" s="135">
        <v>35.4</v>
      </c>
      <c r="H145" s="134">
        <v>345</v>
      </c>
      <c r="I145" s="134">
        <v>30</v>
      </c>
      <c r="J145" s="134">
        <v>770</v>
      </c>
      <c r="K145" s="134" t="s">
        <v>375</v>
      </c>
      <c r="M145" s="171" t="s">
        <v>422</v>
      </c>
      <c r="N145" s="136">
        <f t="shared" si="2"/>
        <v>7.1449999999999996</v>
      </c>
    </row>
    <row r="146" spans="1:14">
      <c r="A146" s="134">
        <v>333909</v>
      </c>
      <c r="B146" s="138" t="s">
        <v>534</v>
      </c>
      <c r="C146" s="134">
        <v>96</v>
      </c>
      <c r="D146" s="135">
        <v>31.9</v>
      </c>
      <c r="E146" s="135">
        <v>101.5</v>
      </c>
      <c r="F146" s="136">
        <v>12.35</v>
      </c>
      <c r="G146" s="135">
        <v>31.4</v>
      </c>
      <c r="H146" s="134">
        <v>345</v>
      </c>
      <c r="I146" s="134">
        <v>30</v>
      </c>
      <c r="J146" s="134">
        <v>770</v>
      </c>
      <c r="K146" s="134" t="s">
        <v>375</v>
      </c>
      <c r="M146" s="171" t="s">
        <v>422</v>
      </c>
      <c r="N146" s="136">
        <f t="shared" si="2"/>
        <v>6.1749999999999998</v>
      </c>
    </row>
    <row r="147" spans="1:14">
      <c r="A147" s="138">
        <v>427003</v>
      </c>
      <c r="B147" s="138" t="s">
        <v>534</v>
      </c>
      <c r="C147" s="138">
        <v>97</v>
      </c>
      <c r="D147" s="139">
        <v>28.5</v>
      </c>
      <c r="E147" s="139">
        <v>84.3</v>
      </c>
      <c r="F147" s="141">
        <v>13.02</v>
      </c>
      <c r="G147" s="139">
        <v>33.799999999999997</v>
      </c>
      <c r="H147" s="138">
        <v>210</v>
      </c>
      <c r="I147" s="138">
        <v>4</v>
      </c>
      <c r="J147" s="138">
        <v>780</v>
      </c>
      <c r="K147" s="138" t="s">
        <v>375</v>
      </c>
      <c r="L147" s="138"/>
      <c r="M147" s="171" t="s">
        <v>422</v>
      </c>
      <c r="N147" s="136">
        <f t="shared" si="2"/>
        <v>6.51</v>
      </c>
    </row>
    <row r="148" spans="1:14">
      <c r="A148" s="134">
        <v>333907</v>
      </c>
      <c r="B148" s="138" t="s">
        <v>534</v>
      </c>
      <c r="C148" s="134">
        <v>102</v>
      </c>
      <c r="D148" s="135">
        <v>32.799999999999997</v>
      </c>
      <c r="E148" s="135">
        <v>97.9</v>
      </c>
      <c r="F148" s="136">
        <v>13.64</v>
      </c>
      <c r="G148" s="135">
        <v>33.5</v>
      </c>
      <c r="H148" s="134">
        <v>345</v>
      </c>
      <c r="I148" s="134">
        <v>30</v>
      </c>
      <c r="J148" s="134">
        <v>770</v>
      </c>
      <c r="K148" s="134" t="s">
        <v>375</v>
      </c>
      <c r="M148" s="171" t="s">
        <v>422</v>
      </c>
      <c r="N148" s="136">
        <f t="shared" si="2"/>
        <v>6.82</v>
      </c>
    </row>
    <row r="149" spans="1:14">
      <c r="A149" s="171" t="s">
        <v>414</v>
      </c>
      <c r="B149" s="138" t="s">
        <v>534</v>
      </c>
      <c r="D149" s="134">
        <v>8.8000000000000007</v>
      </c>
      <c r="E149" s="134">
        <v>8</v>
      </c>
      <c r="F149" s="136">
        <v>1.6351767622932518</v>
      </c>
      <c r="M149" s="171" t="s">
        <v>425</v>
      </c>
      <c r="N149" s="136">
        <f t="shared" si="2"/>
        <v>0.81758838114662591</v>
      </c>
    </row>
    <row r="150" spans="1:14">
      <c r="A150" s="171" t="s">
        <v>414</v>
      </c>
      <c r="B150" s="138" t="s">
        <v>534</v>
      </c>
      <c r="D150" s="134">
        <v>10.5</v>
      </c>
      <c r="E150" s="134">
        <v>9</v>
      </c>
      <c r="F150" s="136">
        <v>1.7480774889473265</v>
      </c>
      <c r="M150" s="171" t="s">
        <v>425</v>
      </c>
      <c r="N150" s="136">
        <f t="shared" si="2"/>
        <v>0.87403874447366325</v>
      </c>
    </row>
    <row r="151" spans="1:14">
      <c r="A151" s="171" t="s">
        <v>414</v>
      </c>
      <c r="B151" s="138" t="s">
        <v>534</v>
      </c>
      <c r="D151" s="134">
        <v>11.8</v>
      </c>
      <c r="E151" s="134">
        <v>10</v>
      </c>
      <c r="F151" s="136">
        <v>1.85411616971131</v>
      </c>
      <c r="M151" s="171" t="s">
        <v>425</v>
      </c>
      <c r="N151" s="136">
        <f t="shared" si="2"/>
        <v>0.927058084855655</v>
      </c>
    </row>
    <row r="152" spans="1:14">
      <c r="A152" s="171" t="s">
        <v>414</v>
      </c>
      <c r="B152" s="138" t="s">
        <v>534</v>
      </c>
      <c r="D152" s="134">
        <v>13</v>
      </c>
      <c r="E152" s="134">
        <v>11</v>
      </c>
      <c r="F152" s="136">
        <v>1.9544100476116797</v>
      </c>
      <c r="M152" s="171" t="s">
        <v>425</v>
      </c>
      <c r="N152" s="136">
        <f t="shared" si="2"/>
        <v>0.97720502380583985</v>
      </c>
    </row>
    <row r="153" spans="1:14">
      <c r="A153" s="171" t="s">
        <v>414</v>
      </c>
      <c r="B153" s="138" t="s">
        <v>534</v>
      </c>
      <c r="D153" s="134">
        <v>14</v>
      </c>
      <c r="E153" s="134">
        <v>12</v>
      </c>
      <c r="F153" s="136">
        <v>2.0498025508877769</v>
      </c>
      <c r="M153" s="171" t="s">
        <v>425</v>
      </c>
      <c r="N153" s="136">
        <f t="shared" si="2"/>
        <v>1.0249012754438884</v>
      </c>
    </row>
    <row r="154" spans="1:14">
      <c r="A154" s="171" t="s">
        <v>414</v>
      </c>
      <c r="B154" s="138" t="s">
        <v>534</v>
      </c>
      <c r="D154" s="134">
        <v>14.9</v>
      </c>
      <c r="E154" s="134">
        <v>13</v>
      </c>
      <c r="F154" s="136">
        <v>2.1409489393833252</v>
      </c>
      <c r="M154" s="171" t="s">
        <v>425</v>
      </c>
      <c r="N154" s="136">
        <f t="shared" si="2"/>
        <v>1.0704744696916626</v>
      </c>
    </row>
    <row r="155" spans="1:14">
      <c r="A155" s="171" t="s">
        <v>414</v>
      </c>
      <c r="B155" s="138" t="s">
        <v>534</v>
      </c>
      <c r="D155" s="134">
        <v>15.6</v>
      </c>
      <c r="E155" s="134">
        <v>14</v>
      </c>
      <c r="F155" s="136">
        <v>2.2567583341910251</v>
      </c>
      <c r="M155" s="171" t="s">
        <v>425</v>
      </c>
      <c r="N155" s="136">
        <f t="shared" si="2"/>
        <v>1.1283791670955126</v>
      </c>
    </row>
    <row r="156" spans="1:14">
      <c r="A156" s="171" t="s">
        <v>414</v>
      </c>
      <c r="B156" s="138" t="s">
        <v>534</v>
      </c>
      <c r="D156" s="134">
        <v>16.2</v>
      </c>
      <c r="E156" s="134">
        <v>15</v>
      </c>
      <c r="F156" s="136">
        <v>2.3669081090812791</v>
      </c>
      <c r="M156" s="171" t="s">
        <v>425</v>
      </c>
      <c r="N156" s="136">
        <f t="shared" si="2"/>
        <v>1.1834540545406396</v>
      </c>
    </row>
    <row r="157" spans="1:14">
      <c r="A157" s="171" t="s">
        <v>414</v>
      </c>
      <c r="B157" s="138" t="s">
        <v>534</v>
      </c>
      <c r="D157" s="134">
        <v>16.8</v>
      </c>
      <c r="E157" s="134">
        <v>16</v>
      </c>
      <c r="F157" s="136">
        <v>2.4721548929484132</v>
      </c>
      <c r="M157" s="171" t="s">
        <v>425</v>
      </c>
      <c r="N157" s="136">
        <f t="shared" si="2"/>
        <v>1.2360774464742066</v>
      </c>
    </row>
    <row r="158" spans="1:14">
      <c r="A158" s="171" t="s">
        <v>414</v>
      </c>
      <c r="B158" s="138" t="s">
        <v>534</v>
      </c>
      <c r="D158" s="134">
        <v>17.3</v>
      </c>
      <c r="E158" s="134">
        <v>17</v>
      </c>
      <c r="F158" s="136">
        <v>2.5977239243415307</v>
      </c>
      <c r="M158" s="171" t="s">
        <v>425</v>
      </c>
      <c r="N158" s="136">
        <f t="shared" si="2"/>
        <v>1.2988619621707653</v>
      </c>
    </row>
    <row r="159" spans="1:14">
      <c r="A159" s="171" t="s">
        <v>414</v>
      </c>
      <c r="B159" s="138" t="s">
        <v>534</v>
      </c>
      <c r="D159" s="134">
        <v>17.8</v>
      </c>
      <c r="E159" s="134">
        <v>18</v>
      </c>
      <c r="F159" s="136">
        <v>2.717496892263898</v>
      </c>
      <c r="M159" s="171" t="s">
        <v>425</v>
      </c>
      <c r="N159" s="136">
        <f t="shared" si="2"/>
        <v>1.358748446131949</v>
      </c>
    </row>
    <row r="160" spans="1:14">
      <c r="A160" s="171" t="s">
        <v>414</v>
      </c>
      <c r="B160" s="138" t="s">
        <v>534</v>
      </c>
      <c r="D160" s="134">
        <v>18.2</v>
      </c>
      <c r="E160" s="134">
        <v>19</v>
      </c>
      <c r="F160" s="136">
        <v>2.8322092316478891</v>
      </c>
      <c r="M160" s="171" t="s">
        <v>425</v>
      </c>
      <c r="N160" s="136">
        <f t="shared" si="2"/>
        <v>1.4161046158239445</v>
      </c>
    </row>
    <row r="161" spans="1:14">
      <c r="A161" s="171" t="s">
        <v>414</v>
      </c>
      <c r="B161" s="138" t="s">
        <v>534</v>
      </c>
      <c r="D161" s="134">
        <v>18.5</v>
      </c>
      <c r="E161" s="134">
        <v>20</v>
      </c>
      <c r="F161" s="136">
        <v>2.9640095915284457</v>
      </c>
      <c r="M161" s="171" t="s">
        <v>425</v>
      </c>
      <c r="N161" s="136">
        <f t="shared" si="2"/>
        <v>1.4820047957642228</v>
      </c>
    </row>
    <row r="162" spans="1:14">
      <c r="A162" s="171" t="s">
        <v>414</v>
      </c>
      <c r="B162" s="138" t="s">
        <v>534</v>
      </c>
      <c r="D162" s="134">
        <v>18.8</v>
      </c>
      <c r="E162" s="134">
        <v>21</v>
      </c>
      <c r="F162" s="136">
        <v>3.110726690017501</v>
      </c>
      <c r="M162" s="171" t="s">
        <v>425</v>
      </c>
      <c r="N162" s="136">
        <f t="shared" si="2"/>
        <v>1.5553633450087505</v>
      </c>
    </row>
    <row r="163" spans="1:14">
      <c r="A163" s="171" t="s">
        <v>414</v>
      </c>
      <c r="B163" s="138" t="s">
        <v>534</v>
      </c>
      <c r="D163" s="134">
        <v>19.100000000000001</v>
      </c>
      <c r="E163" s="134">
        <v>22</v>
      </c>
      <c r="F163" s="136">
        <v>3.2508288514318702</v>
      </c>
      <c r="M163" s="171" t="s">
        <v>425</v>
      </c>
      <c r="N163" s="136">
        <f t="shared" si="2"/>
        <v>1.6254144257159351</v>
      </c>
    </row>
    <row r="164" spans="1:14">
      <c r="A164" s="171" t="s">
        <v>414</v>
      </c>
      <c r="B164" s="138" t="s">
        <v>534</v>
      </c>
      <c r="D164" s="134">
        <v>19.399999999999999</v>
      </c>
      <c r="E164" s="134">
        <v>23</v>
      </c>
      <c r="F164" s="136">
        <v>3.4038918691829769</v>
      </c>
      <c r="M164" s="171" t="s">
        <v>425</v>
      </c>
      <c r="N164" s="136">
        <f t="shared" si="2"/>
        <v>1.7019459345914885</v>
      </c>
    </row>
    <row r="165" spans="1:14">
      <c r="A165" s="171" t="s">
        <v>414</v>
      </c>
      <c r="B165" s="138" t="s">
        <v>534</v>
      </c>
      <c r="D165" s="134">
        <v>19.600000000000001</v>
      </c>
      <c r="E165" s="134">
        <v>24</v>
      </c>
      <c r="F165" s="136">
        <v>3.5682482323055424</v>
      </c>
      <c r="M165" s="171" t="s">
        <v>425</v>
      </c>
      <c r="N165" s="136">
        <f t="shared" si="2"/>
        <v>1.7841241161527712</v>
      </c>
    </row>
    <row r="166" spans="1:14">
      <c r="A166" s="171" t="s">
        <v>414</v>
      </c>
      <c r="B166" s="138" t="s">
        <v>534</v>
      </c>
      <c r="D166" s="134">
        <v>19.8</v>
      </c>
      <c r="E166" s="134">
        <v>25</v>
      </c>
      <c r="F166" s="136">
        <v>3.7253605245148118</v>
      </c>
      <c r="M166" s="171" t="s">
        <v>425</v>
      </c>
      <c r="N166" s="136">
        <f t="shared" si="2"/>
        <v>1.8626802622574059</v>
      </c>
    </row>
    <row r="167" spans="1:14">
      <c r="A167" s="171" t="s">
        <v>414</v>
      </c>
      <c r="B167" s="138" t="s">
        <v>534</v>
      </c>
      <c r="D167" s="134">
        <v>20</v>
      </c>
      <c r="E167" s="134">
        <v>26</v>
      </c>
      <c r="F167" s="136">
        <v>3.8761097285648303</v>
      </c>
      <c r="M167" s="171" t="s">
        <v>425</v>
      </c>
      <c r="N167" s="136">
        <f t="shared" si="2"/>
        <v>1.9380548642824151</v>
      </c>
    </row>
    <row r="168" spans="1:14">
      <c r="A168" s="171" t="s">
        <v>414</v>
      </c>
      <c r="B168" s="138" t="s">
        <v>534</v>
      </c>
      <c r="D168" s="134">
        <v>20.100000000000001</v>
      </c>
      <c r="E168" s="134">
        <v>27</v>
      </c>
      <c r="F168" s="136">
        <v>4.037012035232256</v>
      </c>
      <c r="M168" s="171" t="s">
        <v>425</v>
      </c>
      <c r="N168" s="136">
        <f t="shared" si="2"/>
        <v>2.018506017616128</v>
      </c>
    </row>
    <row r="169" spans="1:14">
      <c r="A169" s="171" t="s">
        <v>414</v>
      </c>
      <c r="B169" s="138" t="s">
        <v>534</v>
      </c>
      <c r="D169" s="134">
        <v>20.2</v>
      </c>
      <c r="E169" s="134">
        <v>28</v>
      </c>
      <c r="F169" s="136">
        <v>4.1917425633434657</v>
      </c>
      <c r="M169" s="171" t="s">
        <v>425</v>
      </c>
      <c r="N169" s="136">
        <f t="shared" si="2"/>
        <v>2.0958712816717329</v>
      </c>
    </row>
    <row r="170" spans="1:14">
      <c r="A170" s="171" t="s">
        <v>414</v>
      </c>
      <c r="B170" s="138" t="s">
        <v>534</v>
      </c>
      <c r="D170" s="134">
        <v>20.3</v>
      </c>
      <c r="E170" s="134">
        <v>29</v>
      </c>
      <c r="F170" s="136">
        <v>4.3556020498381072</v>
      </c>
      <c r="M170" s="171" t="s">
        <v>425</v>
      </c>
      <c r="N170" s="136">
        <f t="shared" si="2"/>
        <v>2.1778010249190536</v>
      </c>
    </row>
    <row r="171" spans="1:14">
      <c r="A171" s="171" t="s">
        <v>414</v>
      </c>
      <c r="B171" s="138" t="s">
        <v>534</v>
      </c>
      <c r="D171" s="134">
        <v>20.399999999999999</v>
      </c>
      <c r="E171" s="134">
        <v>30</v>
      </c>
      <c r="F171" s="136">
        <v>4.5135166683820502</v>
      </c>
      <c r="M171" s="171" t="s">
        <v>425</v>
      </c>
      <c r="N171" s="136">
        <f t="shared" si="2"/>
        <v>2.2567583341910251</v>
      </c>
    </row>
    <row r="172" spans="1:14">
      <c r="A172" s="171" t="s">
        <v>414</v>
      </c>
      <c r="B172" s="138" t="s">
        <v>534</v>
      </c>
      <c r="D172" s="134">
        <v>20.399999999999999</v>
      </c>
      <c r="E172" s="134">
        <v>31</v>
      </c>
      <c r="F172" s="136">
        <v>4.6797136845585756</v>
      </c>
      <c r="M172" s="171" t="s">
        <v>425</v>
      </c>
      <c r="N172" s="136">
        <f t="shared" si="2"/>
        <v>2.3398568422792878</v>
      </c>
    </row>
    <row r="173" spans="1:14">
      <c r="A173" s="171" t="s">
        <v>414</v>
      </c>
      <c r="B173" s="138" t="s">
        <v>534</v>
      </c>
      <c r="D173" s="134">
        <v>20.5</v>
      </c>
      <c r="E173" s="134">
        <v>32</v>
      </c>
      <c r="F173" s="136">
        <v>4.8402073946399229</v>
      </c>
      <c r="M173" s="171" t="s">
        <v>425</v>
      </c>
      <c r="N173" s="136">
        <f t="shared" si="2"/>
        <v>2.4201036973199614</v>
      </c>
    </row>
    <row r="174" spans="1:14">
      <c r="A174" s="171" t="s">
        <v>414</v>
      </c>
      <c r="B174" s="138" t="s">
        <v>534</v>
      </c>
      <c r="C174" s="134">
        <v>35</v>
      </c>
      <c r="D174" s="134">
        <v>5.9</v>
      </c>
      <c r="E174" s="134">
        <v>4</v>
      </c>
      <c r="F174" s="136">
        <v>1.7112717355495808</v>
      </c>
      <c r="M174" s="171" t="s">
        <v>426</v>
      </c>
      <c r="N174" s="136">
        <f t="shared" si="2"/>
        <v>0.85563586777479039</v>
      </c>
    </row>
    <row r="175" spans="1:14">
      <c r="A175" s="171" t="s">
        <v>414</v>
      </c>
      <c r="B175" s="138" t="s">
        <v>534</v>
      </c>
      <c r="C175" s="134">
        <v>35</v>
      </c>
      <c r="D175" s="134">
        <v>6.8</v>
      </c>
      <c r="E175" s="134">
        <v>5</v>
      </c>
      <c r="F175" s="136">
        <v>1.7112717355495808</v>
      </c>
      <c r="M175" s="171" t="s">
        <v>426</v>
      </c>
      <c r="N175" s="136">
        <f t="shared" si="2"/>
        <v>0.85563586777479039</v>
      </c>
    </row>
    <row r="176" spans="1:14">
      <c r="A176" s="171" t="s">
        <v>414</v>
      </c>
      <c r="B176" s="138" t="s">
        <v>534</v>
      </c>
      <c r="C176" s="134">
        <v>35</v>
      </c>
      <c r="D176" s="134">
        <v>7.7</v>
      </c>
      <c r="E176" s="134">
        <v>6</v>
      </c>
      <c r="F176" s="136">
        <v>1.7480774889473265</v>
      </c>
      <c r="M176" s="171" t="s">
        <v>426</v>
      </c>
      <c r="N176" s="136">
        <f t="shared" si="2"/>
        <v>0.87403874447366325</v>
      </c>
    </row>
    <row r="177" spans="1:14">
      <c r="A177" s="171" t="s">
        <v>414</v>
      </c>
      <c r="B177" s="138" t="s">
        <v>534</v>
      </c>
      <c r="C177" s="134">
        <v>35</v>
      </c>
      <c r="D177" s="134">
        <v>8.5</v>
      </c>
      <c r="E177" s="134">
        <v>7</v>
      </c>
      <c r="F177" s="136">
        <v>1.7841241161527712</v>
      </c>
      <c r="M177" s="171" t="s">
        <v>426</v>
      </c>
      <c r="N177" s="136">
        <f t="shared" si="2"/>
        <v>0.89206205807638561</v>
      </c>
    </row>
    <row r="178" spans="1:14">
      <c r="A178" s="171" t="s">
        <v>414</v>
      </c>
      <c r="B178" s="138" t="s">
        <v>534</v>
      </c>
      <c r="C178" s="134">
        <v>35</v>
      </c>
      <c r="D178" s="134">
        <v>9.1999999999999993</v>
      </c>
      <c r="E178" s="134">
        <v>8</v>
      </c>
      <c r="F178" s="136">
        <v>1.85411616971131</v>
      </c>
      <c r="M178" s="171" t="s">
        <v>426</v>
      </c>
      <c r="N178" s="136">
        <f t="shared" si="2"/>
        <v>0.927058084855655</v>
      </c>
    </row>
    <row r="179" spans="1:14">
      <c r="A179" s="171" t="s">
        <v>414</v>
      </c>
      <c r="B179" s="138" t="s">
        <v>534</v>
      </c>
      <c r="C179" s="134">
        <v>35</v>
      </c>
      <c r="D179" s="134">
        <v>9.9</v>
      </c>
      <c r="E179" s="134">
        <v>9</v>
      </c>
      <c r="F179" s="136">
        <v>1.921560480373171</v>
      </c>
      <c r="M179" s="171" t="s">
        <v>426</v>
      </c>
      <c r="N179" s="136">
        <f t="shared" si="2"/>
        <v>0.96078024018658548</v>
      </c>
    </row>
    <row r="180" spans="1:14">
      <c r="A180" s="171" t="s">
        <v>414</v>
      </c>
      <c r="B180" s="138" t="s">
        <v>534</v>
      </c>
      <c r="C180" s="134">
        <v>35</v>
      </c>
      <c r="D180" s="134">
        <v>10.5</v>
      </c>
      <c r="E180" s="134">
        <v>10</v>
      </c>
      <c r="F180" s="136">
        <v>1.9867165345562021</v>
      </c>
      <c r="M180" s="171" t="s">
        <v>426</v>
      </c>
      <c r="N180" s="136">
        <f t="shared" si="2"/>
        <v>0.99335826727810106</v>
      </c>
    </row>
    <row r="181" spans="1:14">
      <c r="A181" s="171" t="s">
        <v>414</v>
      </c>
      <c r="B181" s="138" t="s">
        <v>534</v>
      </c>
      <c r="C181" s="134">
        <v>35</v>
      </c>
      <c r="D181" s="134">
        <v>11.2</v>
      </c>
      <c r="E181" s="134">
        <v>11</v>
      </c>
      <c r="F181" s="136">
        <v>2.1110041228223762</v>
      </c>
      <c r="M181" s="171" t="s">
        <v>426</v>
      </c>
      <c r="N181" s="136">
        <f t="shared" si="2"/>
        <v>1.0555020614111881</v>
      </c>
    </row>
    <row r="182" spans="1:14">
      <c r="A182" s="171" t="s">
        <v>414</v>
      </c>
      <c r="B182" s="138" t="s">
        <v>534</v>
      </c>
      <c r="C182" s="134">
        <v>35</v>
      </c>
      <c r="D182" s="134">
        <v>11.7</v>
      </c>
      <c r="E182" s="134">
        <v>12</v>
      </c>
      <c r="F182" s="136">
        <v>2.2283703068536735</v>
      </c>
      <c r="M182" s="171" t="s">
        <v>426</v>
      </c>
      <c r="N182" s="136">
        <f t="shared" si="2"/>
        <v>1.1141851534268368</v>
      </c>
    </row>
    <row r="183" spans="1:14">
      <c r="A183" s="171" t="s">
        <v>414</v>
      </c>
      <c r="B183" s="138" t="s">
        <v>534</v>
      </c>
      <c r="C183" s="134">
        <v>35</v>
      </c>
      <c r="D183" s="134">
        <v>12.2</v>
      </c>
      <c r="E183" s="134">
        <v>13</v>
      </c>
      <c r="F183" s="136">
        <v>2.3669081090812791</v>
      </c>
      <c r="M183" s="171" t="s">
        <v>426</v>
      </c>
      <c r="N183" s="136">
        <f t="shared" si="2"/>
        <v>1.1834540545406396</v>
      </c>
    </row>
    <row r="184" spans="1:14">
      <c r="A184" s="171" t="s">
        <v>414</v>
      </c>
      <c r="B184" s="138" t="s">
        <v>534</v>
      </c>
      <c r="C184" s="134">
        <v>35</v>
      </c>
      <c r="D184" s="134">
        <v>12.7</v>
      </c>
      <c r="E184" s="134">
        <v>14</v>
      </c>
      <c r="F184" s="136">
        <v>2.4977737626138796</v>
      </c>
      <c r="M184" s="171" t="s">
        <v>426</v>
      </c>
      <c r="N184" s="136">
        <f t="shared" si="2"/>
        <v>1.2488868813069398</v>
      </c>
    </row>
    <row r="185" spans="1:14">
      <c r="A185" s="171" t="s">
        <v>414</v>
      </c>
      <c r="B185" s="138" t="s">
        <v>534</v>
      </c>
      <c r="C185" s="134">
        <v>35</v>
      </c>
      <c r="D185" s="134">
        <v>13.1</v>
      </c>
      <c r="E185" s="134">
        <v>15</v>
      </c>
      <c r="F185" s="136">
        <v>2.6462837142006137</v>
      </c>
      <c r="M185" s="171" t="s">
        <v>426</v>
      </c>
      <c r="N185" s="136">
        <f t="shared" si="2"/>
        <v>1.3231418571003069</v>
      </c>
    </row>
    <row r="186" spans="1:14">
      <c r="A186" s="171" t="s">
        <v>414</v>
      </c>
      <c r="B186" s="138" t="s">
        <v>534</v>
      </c>
      <c r="C186" s="134">
        <v>35</v>
      </c>
      <c r="D186" s="134">
        <v>13.6</v>
      </c>
      <c r="E186" s="134">
        <v>16</v>
      </c>
      <c r="F186" s="136">
        <v>2.7868909599918852</v>
      </c>
      <c r="M186" s="171" t="s">
        <v>426</v>
      </c>
      <c r="N186" s="136">
        <f t="shared" si="2"/>
        <v>1.3934454799959426</v>
      </c>
    </row>
    <row r="187" spans="1:14">
      <c r="A187" s="171" t="s">
        <v>414</v>
      </c>
      <c r="B187" s="138" t="s">
        <v>534</v>
      </c>
      <c r="C187" s="134">
        <v>35</v>
      </c>
      <c r="D187" s="134">
        <v>13.9</v>
      </c>
      <c r="E187" s="134">
        <v>17</v>
      </c>
      <c r="F187" s="136">
        <v>2.9424528720438508</v>
      </c>
      <c r="M187" s="171" t="s">
        <v>426</v>
      </c>
      <c r="N187" s="136">
        <f t="shared" si="2"/>
        <v>1.4712264360219254</v>
      </c>
    </row>
    <row r="188" spans="1:14">
      <c r="A188" s="171" t="s">
        <v>414</v>
      </c>
      <c r="B188" s="138" t="s">
        <v>534</v>
      </c>
      <c r="C188" s="134">
        <v>35</v>
      </c>
      <c r="D188" s="134">
        <v>14.2</v>
      </c>
      <c r="E188" s="134">
        <v>18</v>
      </c>
      <c r="F188" s="136">
        <v>3.0901936161855166</v>
      </c>
      <c r="M188" s="171" t="s">
        <v>426</v>
      </c>
      <c r="N188" s="136">
        <f t="shared" si="2"/>
        <v>1.5450968080927583</v>
      </c>
    </row>
    <row r="189" spans="1:14">
      <c r="A189" s="171" t="s">
        <v>414</v>
      </c>
      <c r="B189" s="138" t="s">
        <v>534</v>
      </c>
      <c r="C189" s="134">
        <v>35</v>
      </c>
      <c r="D189" s="134">
        <v>14.6</v>
      </c>
      <c r="E189" s="134">
        <v>19</v>
      </c>
      <c r="F189" s="136">
        <v>3.2508288514318702</v>
      </c>
      <c r="M189" s="171" t="s">
        <v>426</v>
      </c>
      <c r="N189" s="136">
        <f t="shared" si="2"/>
        <v>1.6254144257159351</v>
      </c>
    </row>
    <row r="190" spans="1:14">
      <c r="A190" s="171" t="s">
        <v>414</v>
      </c>
      <c r="B190" s="138" t="s">
        <v>534</v>
      </c>
      <c r="C190" s="134">
        <v>35</v>
      </c>
      <c r="D190" s="134">
        <v>14.9</v>
      </c>
      <c r="E190" s="134">
        <v>20</v>
      </c>
      <c r="F190" s="136">
        <v>3.3851375012865379</v>
      </c>
      <c r="M190" s="171" t="s">
        <v>426</v>
      </c>
      <c r="N190" s="136">
        <f t="shared" si="2"/>
        <v>1.6925687506432689</v>
      </c>
    </row>
    <row r="191" spans="1:14">
      <c r="A191" s="171" t="s">
        <v>414</v>
      </c>
      <c r="B191" s="138" t="s">
        <v>534</v>
      </c>
      <c r="C191" s="134">
        <v>35</v>
      </c>
      <c r="D191" s="134">
        <v>15.2</v>
      </c>
      <c r="E191" s="134">
        <v>21</v>
      </c>
      <c r="F191" s="136">
        <v>3.5503621636219189</v>
      </c>
      <c r="M191" s="171" t="s">
        <v>426</v>
      </c>
      <c r="N191" s="136">
        <f t="shared" si="2"/>
        <v>1.7751810818109595</v>
      </c>
    </row>
    <row r="192" spans="1:14">
      <c r="A192" s="171" t="s">
        <v>414</v>
      </c>
      <c r="B192" s="138" t="s">
        <v>534</v>
      </c>
      <c r="C192" s="134">
        <v>35</v>
      </c>
      <c r="D192" s="134">
        <v>15.5</v>
      </c>
      <c r="E192" s="134">
        <v>22</v>
      </c>
      <c r="F192" s="136">
        <v>3.6910246719124271</v>
      </c>
      <c r="M192" s="171" t="s">
        <v>426</v>
      </c>
      <c r="N192" s="136">
        <f t="shared" si="2"/>
        <v>1.8455123359562136</v>
      </c>
    </row>
    <row r="193" spans="1:14">
      <c r="A193" s="171" t="s">
        <v>414</v>
      </c>
      <c r="B193" s="138" t="s">
        <v>534</v>
      </c>
      <c r="C193" s="134">
        <v>35</v>
      </c>
      <c r="D193" s="134">
        <v>15.7</v>
      </c>
      <c r="E193" s="134">
        <v>23</v>
      </c>
      <c r="F193" s="136">
        <v>3.8431209607463419</v>
      </c>
      <c r="M193" s="171" t="s">
        <v>426</v>
      </c>
      <c r="N193" s="136">
        <f t="shared" si="2"/>
        <v>1.921560480373171</v>
      </c>
    </row>
    <row r="194" spans="1:14">
      <c r="A194" s="171" t="s">
        <v>414</v>
      </c>
      <c r="B194" s="138" t="s">
        <v>534</v>
      </c>
      <c r="C194" s="134">
        <v>35</v>
      </c>
      <c r="D194" s="134">
        <v>16</v>
      </c>
      <c r="E194" s="134">
        <v>24</v>
      </c>
      <c r="F194" s="136">
        <v>3.9734330691124042</v>
      </c>
      <c r="M194" s="171" t="s">
        <v>426</v>
      </c>
      <c r="N194" s="136">
        <f t="shared" si="2"/>
        <v>1.9867165345562021</v>
      </c>
    </row>
    <row r="195" spans="1:14">
      <c r="A195" s="171" t="s">
        <v>414</v>
      </c>
      <c r="B195" s="138" t="s">
        <v>534</v>
      </c>
      <c r="C195" s="134">
        <v>35</v>
      </c>
      <c r="D195" s="134">
        <v>16.3</v>
      </c>
      <c r="E195" s="134">
        <v>25</v>
      </c>
      <c r="F195" s="136">
        <v>4.1151046092387089</v>
      </c>
      <c r="M195" s="171" t="s">
        <v>426</v>
      </c>
      <c r="N195" s="136">
        <f t="shared" si="2"/>
        <v>2.0575523046193545</v>
      </c>
    </row>
    <row r="196" spans="1:14">
      <c r="A196" s="171" t="s">
        <v>414</v>
      </c>
      <c r="B196" s="138" t="s">
        <v>534</v>
      </c>
      <c r="C196" s="134">
        <v>35</v>
      </c>
      <c r="D196" s="134">
        <v>16.600000000000001</v>
      </c>
      <c r="E196" s="134">
        <v>26</v>
      </c>
      <c r="F196" s="136">
        <v>4.2520585056228128</v>
      </c>
      <c r="M196" s="171" t="s">
        <v>426</v>
      </c>
      <c r="N196" s="136">
        <f t="shared" ref="N196:N259" si="3">F196/2</f>
        <v>2.1260292528114064</v>
      </c>
    </row>
    <row r="197" spans="1:14">
      <c r="A197" s="171" t="s">
        <v>414</v>
      </c>
      <c r="B197" s="138" t="s">
        <v>534</v>
      </c>
      <c r="C197" s="134">
        <v>35</v>
      </c>
      <c r="D197" s="134">
        <v>16.899999999999999</v>
      </c>
      <c r="E197" s="134">
        <v>27</v>
      </c>
      <c r="F197" s="136">
        <v>4.3701937223683167</v>
      </c>
      <c r="M197" s="171" t="s">
        <v>426</v>
      </c>
      <c r="N197" s="136">
        <f t="shared" si="3"/>
        <v>2.1850968611841584</v>
      </c>
    </row>
    <row r="198" spans="1:14">
      <c r="A198" s="171" t="s">
        <v>414</v>
      </c>
      <c r="B198" s="138" t="s">
        <v>534</v>
      </c>
      <c r="C198" s="134">
        <v>35</v>
      </c>
      <c r="D198" s="134">
        <v>17.2</v>
      </c>
      <c r="E198" s="134">
        <v>28</v>
      </c>
      <c r="F198" s="136">
        <v>4.4993898209967416</v>
      </c>
      <c r="M198" s="171" t="s">
        <v>426</v>
      </c>
      <c r="N198" s="136">
        <f t="shared" si="3"/>
        <v>2.2496949104983708</v>
      </c>
    </row>
    <row r="199" spans="1:14">
      <c r="A199" s="171" t="s">
        <v>414</v>
      </c>
      <c r="B199" s="138" t="s">
        <v>534</v>
      </c>
      <c r="C199" s="134">
        <v>35</v>
      </c>
      <c r="D199" s="134">
        <v>17.399999999999999</v>
      </c>
      <c r="E199" s="134">
        <v>29</v>
      </c>
      <c r="F199" s="136">
        <v>4.624978308224887</v>
      </c>
      <c r="M199" s="171" t="s">
        <v>426</v>
      </c>
      <c r="N199" s="136">
        <f t="shared" si="3"/>
        <v>2.3124891541124435</v>
      </c>
    </row>
    <row r="200" spans="1:14">
      <c r="A200" s="171" t="s">
        <v>414</v>
      </c>
      <c r="B200" s="138" t="s">
        <v>534</v>
      </c>
      <c r="C200" s="134">
        <v>35</v>
      </c>
      <c r="D200" s="134">
        <v>17.7</v>
      </c>
      <c r="E200" s="134">
        <v>30</v>
      </c>
      <c r="F200" s="136">
        <v>4.7472455110108198</v>
      </c>
      <c r="M200" s="171" t="s">
        <v>426</v>
      </c>
      <c r="N200" s="136">
        <f t="shared" si="3"/>
        <v>2.3736227555054099</v>
      </c>
    </row>
    <row r="201" spans="1:14">
      <c r="A201" s="171" t="s">
        <v>414</v>
      </c>
      <c r="B201" s="138" t="s">
        <v>534</v>
      </c>
      <c r="C201" s="134">
        <v>98</v>
      </c>
      <c r="D201" s="134">
        <v>30</v>
      </c>
      <c r="E201" s="134">
        <v>24</v>
      </c>
      <c r="F201" s="134">
        <v>2.8</v>
      </c>
      <c r="M201" s="171" t="s">
        <v>427</v>
      </c>
      <c r="N201" s="136">
        <f t="shared" si="3"/>
        <v>1.4</v>
      </c>
    </row>
    <row r="202" spans="1:14">
      <c r="A202" s="171" t="s">
        <v>414</v>
      </c>
      <c r="B202" s="138" t="s">
        <v>534</v>
      </c>
      <c r="C202" s="134">
        <v>98</v>
      </c>
      <c r="D202" s="134">
        <v>30.7</v>
      </c>
      <c r="E202" s="134">
        <v>26</v>
      </c>
      <c r="F202" s="134">
        <v>3</v>
      </c>
      <c r="M202" s="171" t="s">
        <v>427</v>
      </c>
      <c r="N202" s="136">
        <f t="shared" si="3"/>
        <v>1.5</v>
      </c>
    </row>
    <row r="203" spans="1:14">
      <c r="A203" s="171" t="s">
        <v>414</v>
      </c>
      <c r="B203" s="138" t="s">
        <v>534</v>
      </c>
      <c r="C203" s="134">
        <v>98</v>
      </c>
      <c r="D203" s="134">
        <v>31.4</v>
      </c>
      <c r="E203" s="134">
        <v>28</v>
      </c>
      <c r="F203" s="134">
        <v>3.2</v>
      </c>
      <c r="M203" s="171" t="s">
        <v>427</v>
      </c>
      <c r="N203" s="136">
        <f t="shared" si="3"/>
        <v>1.6</v>
      </c>
    </row>
    <row r="204" spans="1:14">
      <c r="A204" s="171" t="s">
        <v>414</v>
      </c>
      <c r="B204" s="138" t="s">
        <v>534</v>
      </c>
      <c r="C204" s="134">
        <v>98</v>
      </c>
      <c r="D204" s="134">
        <v>32</v>
      </c>
      <c r="E204" s="134">
        <v>30</v>
      </c>
      <c r="F204" s="134">
        <v>3.4</v>
      </c>
      <c r="M204" s="171" t="s">
        <v>427</v>
      </c>
      <c r="N204" s="136">
        <f t="shared" si="3"/>
        <v>1.7</v>
      </c>
    </row>
    <row r="205" spans="1:14">
      <c r="A205" s="171" t="s">
        <v>414</v>
      </c>
      <c r="B205" s="138" t="s">
        <v>534</v>
      </c>
      <c r="C205" s="134">
        <v>98</v>
      </c>
      <c r="D205" s="134">
        <v>32.6</v>
      </c>
      <c r="E205" s="134">
        <v>32</v>
      </c>
      <c r="F205" s="134">
        <v>3.6</v>
      </c>
      <c r="M205" s="171" t="s">
        <v>427</v>
      </c>
      <c r="N205" s="136">
        <f t="shared" si="3"/>
        <v>1.8</v>
      </c>
    </row>
    <row r="206" spans="1:14">
      <c r="A206" s="171" t="s">
        <v>414</v>
      </c>
      <c r="B206" s="138" t="s">
        <v>534</v>
      </c>
      <c r="C206" s="134">
        <v>98</v>
      </c>
      <c r="D206" s="134">
        <v>33.1</v>
      </c>
      <c r="E206" s="134">
        <v>34</v>
      </c>
      <c r="F206" s="134">
        <v>3.8</v>
      </c>
      <c r="M206" s="171" t="s">
        <v>427</v>
      </c>
      <c r="N206" s="136">
        <f t="shared" si="3"/>
        <v>1.9</v>
      </c>
    </row>
    <row r="207" spans="1:14">
      <c r="A207" s="171" t="s">
        <v>414</v>
      </c>
      <c r="B207" s="138" t="s">
        <v>534</v>
      </c>
      <c r="C207" s="134">
        <v>98</v>
      </c>
      <c r="D207" s="134">
        <v>33.6</v>
      </c>
      <c r="E207" s="134">
        <v>36</v>
      </c>
      <c r="F207" s="134">
        <v>4</v>
      </c>
      <c r="M207" s="171" t="s">
        <v>427</v>
      </c>
      <c r="N207" s="136">
        <f t="shared" si="3"/>
        <v>2</v>
      </c>
    </row>
    <row r="208" spans="1:14">
      <c r="A208" s="171" t="s">
        <v>414</v>
      </c>
      <c r="B208" s="138" t="s">
        <v>534</v>
      </c>
      <c r="C208" s="134">
        <v>98</v>
      </c>
      <c r="D208" s="134">
        <v>34.1</v>
      </c>
      <c r="E208" s="134">
        <v>38</v>
      </c>
      <c r="F208" s="134">
        <v>4.2</v>
      </c>
      <c r="M208" s="171" t="s">
        <v>427</v>
      </c>
      <c r="N208" s="136">
        <f t="shared" si="3"/>
        <v>2.1</v>
      </c>
    </row>
    <row r="209" spans="1:14">
      <c r="A209" s="171" t="s">
        <v>414</v>
      </c>
      <c r="B209" s="138" t="s">
        <v>534</v>
      </c>
      <c r="C209" s="134">
        <v>98</v>
      </c>
      <c r="D209" s="134">
        <v>34.5</v>
      </c>
      <c r="E209" s="134">
        <v>40</v>
      </c>
      <c r="F209" s="134">
        <v>4.4000000000000004</v>
      </c>
      <c r="M209" s="171" t="s">
        <v>427</v>
      </c>
      <c r="N209" s="136">
        <f t="shared" si="3"/>
        <v>2.2000000000000002</v>
      </c>
    </row>
    <row r="210" spans="1:14">
      <c r="A210" s="171" t="s">
        <v>414</v>
      </c>
      <c r="B210" s="138" t="s">
        <v>534</v>
      </c>
      <c r="C210" s="134">
        <v>98</v>
      </c>
      <c r="D210" s="134">
        <v>34.9</v>
      </c>
      <c r="E210" s="134">
        <v>42</v>
      </c>
      <c r="F210" s="134">
        <v>4.5999999999999996</v>
      </c>
      <c r="M210" s="171" t="s">
        <v>427</v>
      </c>
      <c r="N210" s="136">
        <f t="shared" si="3"/>
        <v>2.2999999999999998</v>
      </c>
    </row>
    <row r="211" spans="1:14">
      <c r="A211" s="171" t="s">
        <v>414</v>
      </c>
      <c r="B211" s="138" t="s">
        <v>534</v>
      </c>
      <c r="C211" s="134">
        <v>98</v>
      </c>
      <c r="D211" s="134">
        <v>35.200000000000003</v>
      </c>
      <c r="E211" s="134">
        <v>44</v>
      </c>
      <c r="F211" s="134">
        <v>4.5999999999999996</v>
      </c>
      <c r="M211" s="171" t="s">
        <v>427</v>
      </c>
      <c r="N211" s="136">
        <f t="shared" si="3"/>
        <v>2.2999999999999998</v>
      </c>
    </row>
    <row r="212" spans="1:14">
      <c r="A212" s="171" t="s">
        <v>414</v>
      </c>
      <c r="B212" s="138" t="s">
        <v>534</v>
      </c>
      <c r="C212" s="134">
        <v>98</v>
      </c>
      <c r="D212" s="134">
        <v>35.5</v>
      </c>
      <c r="E212" s="134">
        <v>46</v>
      </c>
      <c r="F212" s="134">
        <v>4.8</v>
      </c>
      <c r="M212" s="171" t="s">
        <v>427</v>
      </c>
      <c r="N212" s="136">
        <f t="shared" si="3"/>
        <v>2.4</v>
      </c>
    </row>
    <row r="213" spans="1:14">
      <c r="A213" s="171" t="s">
        <v>414</v>
      </c>
      <c r="B213" s="138" t="s">
        <v>534</v>
      </c>
      <c r="C213" s="134">
        <v>98</v>
      </c>
      <c r="D213" s="134">
        <v>35.799999999999997</v>
      </c>
      <c r="E213" s="134">
        <v>48</v>
      </c>
      <c r="F213" s="134">
        <v>5</v>
      </c>
      <c r="M213" s="171" t="s">
        <v>427</v>
      </c>
      <c r="N213" s="136">
        <f t="shared" si="3"/>
        <v>2.5</v>
      </c>
    </row>
    <row r="214" spans="1:14">
      <c r="A214" s="171" t="s">
        <v>414</v>
      </c>
      <c r="B214" s="138" t="s">
        <v>534</v>
      </c>
      <c r="C214" s="134">
        <v>98</v>
      </c>
      <c r="D214" s="134">
        <v>36</v>
      </c>
      <c r="E214" s="134">
        <v>50</v>
      </c>
      <c r="F214" s="134">
        <v>5</v>
      </c>
      <c r="M214" s="171" t="s">
        <v>427</v>
      </c>
      <c r="N214" s="136">
        <f t="shared" si="3"/>
        <v>2.5</v>
      </c>
    </row>
    <row r="215" spans="1:14">
      <c r="A215" s="171" t="s">
        <v>414</v>
      </c>
      <c r="B215" s="138" t="s">
        <v>534</v>
      </c>
      <c r="C215" s="134">
        <v>98</v>
      </c>
      <c r="D215" s="134">
        <v>36.200000000000003</v>
      </c>
      <c r="E215" s="134">
        <v>52</v>
      </c>
      <c r="F215" s="134">
        <v>5.2</v>
      </c>
      <c r="M215" s="171" t="s">
        <v>427</v>
      </c>
      <c r="N215" s="136">
        <f t="shared" si="3"/>
        <v>2.6</v>
      </c>
    </row>
    <row r="216" spans="1:14">
      <c r="A216" s="171" t="s">
        <v>414</v>
      </c>
      <c r="B216" s="138" t="s">
        <v>534</v>
      </c>
      <c r="C216" s="134">
        <v>132</v>
      </c>
      <c r="D216" s="134">
        <v>30.5</v>
      </c>
      <c r="E216" s="134">
        <v>36</v>
      </c>
      <c r="F216" s="134">
        <v>5.6</v>
      </c>
      <c r="M216" s="171" t="s">
        <v>426</v>
      </c>
      <c r="N216" s="136">
        <f t="shared" si="3"/>
        <v>2.8</v>
      </c>
    </row>
    <row r="217" spans="1:14">
      <c r="A217" s="171" t="s">
        <v>414</v>
      </c>
      <c r="B217" s="138" t="s">
        <v>534</v>
      </c>
      <c r="C217" s="134">
        <v>132</v>
      </c>
      <c r="D217" s="134">
        <v>31</v>
      </c>
      <c r="E217" s="134">
        <v>38</v>
      </c>
      <c r="F217" s="134">
        <v>6</v>
      </c>
      <c r="M217" s="171" t="s">
        <v>426</v>
      </c>
      <c r="N217" s="136">
        <f t="shared" si="3"/>
        <v>3</v>
      </c>
    </row>
    <row r="218" spans="1:14">
      <c r="A218" s="171" t="s">
        <v>414</v>
      </c>
      <c r="B218" s="138" t="s">
        <v>534</v>
      </c>
      <c r="C218" s="134">
        <v>132</v>
      </c>
      <c r="D218" s="134">
        <v>31.5</v>
      </c>
      <c r="E218" s="134">
        <v>40</v>
      </c>
      <c r="F218" s="134">
        <v>6.2</v>
      </c>
      <c r="M218" s="171" t="s">
        <v>426</v>
      </c>
      <c r="N218" s="136">
        <f t="shared" si="3"/>
        <v>3.1</v>
      </c>
    </row>
    <row r="219" spans="1:14">
      <c r="A219" s="171" t="s">
        <v>414</v>
      </c>
      <c r="B219" s="138" t="s">
        <v>534</v>
      </c>
      <c r="C219" s="134">
        <v>132</v>
      </c>
      <c r="D219" s="134">
        <v>32</v>
      </c>
      <c r="E219" s="134">
        <v>42</v>
      </c>
      <c r="F219" s="134">
        <v>6.4</v>
      </c>
      <c r="M219" s="171" t="s">
        <v>426</v>
      </c>
      <c r="N219" s="136">
        <f t="shared" si="3"/>
        <v>3.2</v>
      </c>
    </row>
    <row r="220" spans="1:14">
      <c r="A220" s="171" t="s">
        <v>414</v>
      </c>
      <c r="B220" s="138" t="s">
        <v>534</v>
      </c>
      <c r="C220" s="134">
        <v>132</v>
      </c>
      <c r="D220" s="134">
        <v>32.4</v>
      </c>
      <c r="E220" s="134">
        <v>44</v>
      </c>
      <c r="F220" s="134">
        <v>6.6</v>
      </c>
      <c r="M220" s="171" t="s">
        <v>426</v>
      </c>
      <c r="N220" s="136">
        <f t="shared" si="3"/>
        <v>3.3</v>
      </c>
    </row>
    <row r="221" spans="1:14">
      <c r="A221" s="171" t="s">
        <v>414</v>
      </c>
      <c r="B221" s="138" t="s">
        <v>534</v>
      </c>
      <c r="C221" s="134">
        <v>132</v>
      </c>
      <c r="D221" s="134">
        <v>32.799999999999997</v>
      </c>
      <c r="E221" s="134">
        <v>46</v>
      </c>
      <c r="F221" s="134">
        <v>6.8</v>
      </c>
      <c r="M221" s="171" t="s">
        <v>426</v>
      </c>
      <c r="N221" s="136">
        <f t="shared" si="3"/>
        <v>3.4</v>
      </c>
    </row>
    <row r="222" spans="1:14">
      <c r="A222" s="171" t="s">
        <v>414</v>
      </c>
      <c r="B222" s="138" t="s">
        <v>534</v>
      </c>
      <c r="C222" s="134">
        <v>132</v>
      </c>
      <c r="D222" s="134">
        <v>33.200000000000003</v>
      </c>
      <c r="E222" s="134">
        <v>48</v>
      </c>
      <c r="F222" s="134">
        <v>7</v>
      </c>
      <c r="M222" s="171" t="s">
        <v>426</v>
      </c>
      <c r="N222" s="136">
        <f t="shared" si="3"/>
        <v>3.5</v>
      </c>
    </row>
    <row r="223" spans="1:14">
      <c r="A223" s="171" t="s">
        <v>414</v>
      </c>
      <c r="B223" s="138" t="s">
        <v>534</v>
      </c>
      <c r="C223" s="134">
        <v>132</v>
      </c>
      <c r="D223" s="134">
        <v>33.6</v>
      </c>
      <c r="E223" s="134">
        <v>50</v>
      </c>
      <c r="F223" s="134">
        <v>7.4</v>
      </c>
      <c r="M223" s="171" t="s">
        <v>426</v>
      </c>
      <c r="N223" s="136">
        <f t="shared" si="3"/>
        <v>3.7</v>
      </c>
    </row>
    <row r="224" spans="1:14">
      <c r="A224" s="171" t="s">
        <v>414</v>
      </c>
      <c r="B224" s="138" t="s">
        <v>534</v>
      </c>
      <c r="C224" s="134">
        <v>132</v>
      </c>
      <c r="D224" s="134">
        <v>34</v>
      </c>
      <c r="E224" s="134">
        <v>52</v>
      </c>
      <c r="F224" s="134">
        <v>7.6</v>
      </c>
      <c r="M224" s="171" t="s">
        <v>426</v>
      </c>
      <c r="N224" s="136">
        <f t="shared" si="3"/>
        <v>3.8</v>
      </c>
    </row>
    <row r="225" spans="1:14">
      <c r="A225" s="171" t="s">
        <v>414</v>
      </c>
      <c r="B225" s="138" t="s">
        <v>534</v>
      </c>
      <c r="C225" s="134">
        <v>132</v>
      </c>
      <c r="D225" s="134">
        <v>34.4</v>
      </c>
      <c r="E225" s="134">
        <v>54</v>
      </c>
      <c r="F225" s="134">
        <v>7.8</v>
      </c>
      <c r="M225" s="171" t="s">
        <v>426</v>
      </c>
      <c r="N225" s="136">
        <f t="shared" si="3"/>
        <v>3.9</v>
      </c>
    </row>
    <row r="226" spans="1:14">
      <c r="A226" s="171" t="s">
        <v>414</v>
      </c>
      <c r="B226" s="138" t="s">
        <v>534</v>
      </c>
      <c r="C226" s="134">
        <v>132</v>
      </c>
      <c r="D226" s="134">
        <v>34.700000000000003</v>
      </c>
      <c r="E226" s="134">
        <v>56</v>
      </c>
      <c r="F226" s="134">
        <v>8</v>
      </c>
      <c r="M226" s="171" t="s">
        <v>426</v>
      </c>
      <c r="N226" s="136">
        <f t="shared" si="3"/>
        <v>4</v>
      </c>
    </row>
    <row r="227" spans="1:14">
      <c r="A227" s="171" t="s">
        <v>414</v>
      </c>
      <c r="B227" s="138" t="s">
        <v>534</v>
      </c>
      <c r="C227" s="134">
        <v>132</v>
      </c>
      <c r="D227" s="134">
        <v>35</v>
      </c>
      <c r="E227" s="134">
        <v>58</v>
      </c>
      <c r="F227" s="134">
        <v>8.4</v>
      </c>
      <c r="M227" s="171" t="s">
        <v>426</v>
      </c>
      <c r="N227" s="136">
        <f t="shared" si="3"/>
        <v>4.2</v>
      </c>
    </row>
    <row r="228" spans="1:14">
      <c r="A228" s="171" t="s">
        <v>414</v>
      </c>
      <c r="B228" s="138" t="s">
        <v>534</v>
      </c>
      <c r="C228" s="134">
        <v>132</v>
      </c>
      <c r="D228" s="134">
        <v>35.299999999999997</v>
      </c>
      <c r="E228" s="134">
        <v>60</v>
      </c>
      <c r="F228" s="134">
        <v>8.6</v>
      </c>
      <c r="M228" s="171" t="s">
        <v>426</v>
      </c>
      <c r="N228" s="136">
        <f t="shared" si="3"/>
        <v>4.3</v>
      </c>
    </row>
    <row r="229" spans="1:14">
      <c r="A229" s="171" t="s">
        <v>414</v>
      </c>
      <c r="B229" s="138" t="s">
        <v>534</v>
      </c>
      <c r="C229" s="134">
        <v>132</v>
      </c>
      <c r="D229" s="134">
        <v>35.6</v>
      </c>
      <c r="E229" s="134">
        <v>62</v>
      </c>
      <c r="F229" s="134">
        <v>8.8000000000000007</v>
      </c>
      <c r="M229" s="171" t="s">
        <v>426</v>
      </c>
      <c r="N229" s="136">
        <f t="shared" si="3"/>
        <v>4.4000000000000004</v>
      </c>
    </row>
    <row r="230" spans="1:14">
      <c r="A230" s="171" t="s">
        <v>414</v>
      </c>
      <c r="B230" s="138" t="s">
        <v>534</v>
      </c>
      <c r="C230" s="134">
        <v>132</v>
      </c>
      <c r="D230" s="134">
        <v>35.9</v>
      </c>
      <c r="E230" s="134">
        <v>64</v>
      </c>
      <c r="F230" s="134">
        <v>9</v>
      </c>
      <c r="M230" s="171" t="s">
        <v>426</v>
      </c>
      <c r="N230" s="136">
        <f t="shared" si="3"/>
        <v>4.5</v>
      </c>
    </row>
    <row r="231" spans="1:14">
      <c r="A231" s="171" t="s">
        <v>414</v>
      </c>
      <c r="B231" s="138" t="s">
        <v>534</v>
      </c>
      <c r="C231" s="134">
        <v>132</v>
      </c>
      <c r="D231" s="134">
        <v>36.1</v>
      </c>
      <c r="E231" s="134">
        <v>66</v>
      </c>
      <c r="F231" s="134">
        <v>9.1999999999999993</v>
      </c>
      <c r="M231" s="171" t="s">
        <v>426</v>
      </c>
      <c r="N231" s="136">
        <f t="shared" si="3"/>
        <v>4.5999999999999996</v>
      </c>
    </row>
    <row r="232" spans="1:14">
      <c r="A232" s="171" t="s">
        <v>414</v>
      </c>
      <c r="B232" s="138" t="s">
        <v>534</v>
      </c>
      <c r="C232" s="134">
        <v>132</v>
      </c>
      <c r="D232" s="134">
        <v>36.299999999999997</v>
      </c>
      <c r="E232" s="134">
        <v>68</v>
      </c>
      <c r="F232" s="134">
        <v>9.4</v>
      </c>
      <c r="M232" s="171" t="s">
        <v>426</v>
      </c>
      <c r="N232" s="136">
        <f t="shared" si="3"/>
        <v>4.7</v>
      </c>
    </row>
    <row r="233" spans="1:14">
      <c r="A233" s="171" t="s">
        <v>414</v>
      </c>
      <c r="B233" s="138" t="s">
        <v>534</v>
      </c>
      <c r="C233" s="134">
        <v>132</v>
      </c>
      <c r="D233" s="134">
        <v>36.4</v>
      </c>
      <c r="E233" s="134">
        <v>70</v>
      </c>
      <c r="F233" s="134">
        <v>9.4</v>
      </c>
      <c r="M233" s="171" t="s">
        <v>426</v>
      </c>
      <c r="N233" s="136">
        <f t="shared" si="3"/>
        <v>4.7</v>
      </c>
    </row>
    <row r="234" spans="1:14">
      <c r="A234" s="171" t="s">
        <v>414</v>
      </c>
      <c r="B234" s="138" t="s">
        <v>534</v>
      </c>
      <c r="C234" s="134">
        <v>43</v>
      </c>
      <c r="D234" s="152">
        <v>22</v>
      </c>
      <c r="F234" s="152">
        <v>4.4000000000000004</v>
      </c>
      <c r="M234" s="171" t="s">
        <v>533</v>
      </c>
      <c r="N234" s="136">
        <f t="shared" si="3"/>
        <v>2.2000000000000002</v>
      </c>
    </row>
    <row r="235" spans="1:14">
      <c r="A235" s="171" t="s">
        <v>414</v>
      </c>
      <c r="B235" s="138" t="s">
        <v>534</v>
      </c>
      <c r="C235" s="134">
        <v>43</v>
      </c>
      <c r="D235" s="152">
        <v>23</v>
      </c>
      <c r="F235" s="152">
        <v>4.4000000000000004</v>
      </c>
      <c r="M235" s="171" t="s">
        <v>533</v>
      </c>
      <c r="N235" s="136">
        <f t="shared" si="3"/>
        <v>2.2000000000000002</v>
      </c>
    </row>
    <row r="236" spans="1:14">
      <c r="A236" s="171" t="s">
        <v>414</v>
      </c>
      <c r="B236" s="138" t="s">
        <v>534</v>
      </c>
      <c r="C236" s="134">
        <v>43</v>
      </c>
      <c r="D236" s="152">
        <v>21.7</v>
      </c>
      <c r="F236" s="152">
        <v>5</v>
      </c>
      <c r="M236" s="171" t="s">
        <v>533</v>
      </c>
      <c r="N236" s="136">
        <f t="shared" si="3"/>
        <v>2.5</v>
      </c>
    </row>
    <row r="237" spans="1:14">
      <c r="A237" s="171" t="s">
        <v>414</v>
      </c>
      <c r="B237" s="138" t="s">
        <v>534</v>
      </c>
      <c r="C237" s="134">
        <v>43</v>
      </c>
      <c r="D237" s="152">
        <v>22.4</v>
      </c>
      <c r="F237" s="152">
        <v>4.7</v>
      </c>
      <c r="M237" s="171" t="s">
        <v>533</v>
      </c>
      <c r="N237" s="136">
        <f t="shared" si="3"/>
        <v>2.35</v>
      </c>
    </row>
    <row r="238" spans="1:14">
      <c r="A238" s="171" t="s">
        <v>414</v>
      </c>
      <c r="B238" s="138" t="s">
        <v>534</v>
      </c>
      <c r="C238" s="134">
        <v>43</v>
      </c>
      <c r="D238" s="152">
        <v>22.1</v>
      </c>
      <c r="F238" s="152">
        <v>4.3</v>
      </c>
      <c r="M238" s="171" t="s">
        <v>533</v>
      </c>
      <c r="N238" s="136">
        <f t="shared" si="3"/>
        <v>2.15</v>
      </c>
    </row>
    <row r="239" spans="1:14">
      <c r="A239" s="171" t="s">
        <v>414</v>
      </c>
      <c r="B239" s="138" t="s">
        <v>534</v>
      </c>
      <c r="C239" s="134">
        <v>43</v>
      </c>
      <c r="D239" s="152">
        <v>22.3</v>
      </c>
      <c r="F239" s="152">
        <v>4.5</v>
      </c>
      <c r="M239" s="171" t="s">
        <v>533</v>
      </c>
      <c r="N239" s="136">
        <f t="shared" si="3"/>
        <v>2.25</v>
      </c>
    </row>
    <row r="240" spans="1:14">
      <c r="A240" s="171" t="s">
        <v>414</v>
      </c>
      <c r="B240" s="138" t="s">
        <v>534</v>
      </c>
      <c r="C240" s="134">
        <v>43</v>
      </c>
      <c r="D240" s="152">
        <v>21.9</v>
      </c>
      <c r="F240" s="152">
        <v>4.3</v>
      </c>
      <c r="M240" s="171" t="s">
        <v>533</v>
      </c>
      <c r="N240" s="136">
        <f t="shared" si="3"/>
        <v>2.15</v>
      </c>
    </row>
    <row r="241" spans="1:14">
      <c r="A241" s="171" t="s">
        <v>414</v>
      </c>
      <c r="B241" s="138" t="s">
        <v>534</v>
      </c>
      <c r="C241" s="134">
        <v>43</v>
      </c>
      <c r="D241" s="152">
        <v>22.7</v>
      </c>
      <c r="F241" s="152">
        <v>4.5</v>
      </c>
      <c r="M241" s="171" t="s">
        <v>533</v>
      </c>
      <c r="N241" s="136">
        <f t="shared" si="3"/>
        <v>2.25</v>
      </c>
    </row>
    <row r="242" spans="1:14">
      <c r="A242" s="171" t="s">
        <v>414</v>
      </c>
      <c r="B242" s="138" t="s">
        <v>534</v>
      </c>
      <c r="C242" s="134">
        <v>43</v>
      </c>
      <c r="D242" s="152">
        <v>22.8</v>
      </c>
      <c r="F242" s="152">
        <v>4.4000000000000004</v>
      </c>
      <c r="M242" s="171" t="s">
        <v>533</v>
      </c>
      <c r="N242" s="136">
        <f t="shared" si="3"/>
        <v>2.2000000000000002</v>
      </c>
    </row>
    <row r="243" spans="1:14">
      <c r="A243" s="171" t="s">
        <v>414</v>
      </c>
      <c r="B243" s="138" t="s">
        <v>534</v>
      </c>
      <c r="C243" s="134">
        <v>43</v>
      </c>
      <c r="D243" s="152">
        <v>23</v>
      </c>
      <c r="F243" s="152">
        <v>4.7</v>
      </c>
      <c r="M243" s="171" t="s">
        <v>533</v>
      </c>
      <c r="N243" s="136">
        <f t="shared" si="3"/>
        <v>2.35</v>
      </c>
    </row>
    <row r="244" spans="1:14">
      <c r="A244" s="171" t="s">
        <v>414</v>
      </c>
      <c r="B244" s="138" t="s">
        <v>534</v>
      </c>
      <c r="C244" s="134">
        <v>43</v>
      </c>
      <c r="D244" s="152">
        <v>22.1</v>
      </c>
      <c r="F244" s="152">
        <v>6.4</v>
      </c>
      <c r="M244" s="171" t="s">
        <v>533</v>
      </c>
      <c r="N244" s="136">
        <f t="shared" si="3"/>
        <v>3.2</v>
      </c>
    </row>
    <row r="245" spans="1:14">
      <c r="A245" s="171" t="s">
        <v>414</v>
      </c>
      <c r="B245" s="138" t="s">
        <v>534</v>
      </c>
      <c r="C245" s="134">
        <v>43</v>
      </c>
      <c r="D245" s="152">
        <v>21.1</v>
      </c>
      <c r="F245" s="155">
        <v>2.5</v>
      </c>
      <c r="M245" s="171" t="s">
        <v>533</v>
      </c>
      <c r="N245" s="136">
        <f t="shared" si="3"/>
        <v>1.25</v>
      </c>
    </row>
    <row r="246" spans="1:14">
      <c r="A246" s="171" t="s">
        <v>414</v>
      </c>
      <c r="B246" s="138" t="s">
        <v>534</v>
      </c>
      <c r="C246" s="134">
        <v>43</v>
      </c>
      <c r="D246" s="152">
        <v>20.8</v>
      </c>
      <c r="F246" s="155">
        <v>3</v>
      </c>
      <c r="M246" s="171" t="s">
        <v>533</v>
      </c>
      <c r="N246" s="136">
        <f t="shared" si="3"/>
        <v>1.5</v>
      </c>
    </row>
    <row r="247" spans="1:14">
      <c r="A247" s="171" t="s">
        <v>414</v>
      </c>
      <c r="B247" s="138" t="s">
        <v>534</v>
      </c>
      <c r="C247" s="134">
        <v>43</v>
      </c>
      <c r="D247" s="152">
        <v>21.1</v>
      </c>
      <c r="F247" s="155">
        <v>3</v>
      </c>
      <c r="M247" s="171" t="s">
        <v>533</v>
      </c>
      <c r="N247" s="136">
        <f t="shared" si="3"/>
        <v>1.5</v>
      </c>
    </row>
    <row r="248" spans="1:14">
      <c r="A248" s="171" t="s">
        <v>414</v>
      </c>
      <c r="B248" s="138" t="s">
        <v>534</v>
      </c>
      <c r="C248" s="134">
        <v>43</v>
      </c>
      <c r="D248" s="152">
        <v>21.1</v>
      </c>
      <c r="F248" s="155">
        <v>2.9</v>
      </c>
      <c r="M248" s="171" t="s">
        <v>533</v>
      </c>
      <c r="N248" s="136">
        <f t="shared" si="3"/>
        <v>1.45</v>
      </c>
    </row>
    <row r="249" spans="1:14">
      <c r="A249" s="171" t="s">
        <v>414</v>
      </c>
      <c r="B249" s="138" t="s">
        <v>534</v>
      </c>
      <c r="C249" s="134">
        <v>43</v>
      </c>
      <c r="D249" s="152">
        <v>20.2</v>
      </c>
      <c r="F249" s="155">
        <v>3.4</v>
      </c>
      <c r="M249" s="171" t="s">
        <v>533</v>
      </c>
      <c r="N249" s="136">
        <f t="shared" si="3"/>
        <v>1.7</v>
      </c>
    </row>
    <row r="250" spans="1:14">
      <c r="A250" s="171" t="s">
        <v>414</v>
      </c>
      <c r="B250" s="138" t="s">
        <v>534</v>
      </c>
      <c r="C250" s="134">
        <v>43</v>
      </c>
      <c r="D250" s="152">
        <v>20.100000000000001</v>
      </c>
      <c r="F250" s="155">
        <v>3.3</v>
      </c>
      <c r="M250" s="171" t="s">
        <v>533</v>
      </c>
      <c r="N250" s="136">
        <f t="shared" si="3"/>
        <v>1.65</v>
      </c>
    </row>
    <row r="251" spans="1:14">
      <c r="A251" s="171" t="s">
        <v>414</v>
      </c>
      <c r="B251" s="138" t="s">
        <v>534</v>
      </c>
      <c r="C251" s="134">
        <v>43</v>
      </c>
      <c r="D251" s="152">
        <v>20.100000000000001</v>
      </c>
      <c r="F251" s="155">
        <v>3.4</v>
      </c>
      <c r="M251" s="171" t="s">
        <v>533</v>
      </c>
      <c r="N251" s="136">
        <f t="shared" si="3"/>
        <v>1.7</v>
      </c>
    </row>
    <row r="252" spans="1:14">
      <c r="A252" s="171" t="s">
        <v>414</v>
      </c>
      <c r="B252" s="138" t="s">
        <v>534</v>
      </c>
      <c r="C252" s="134">
        <v>43</v>
      </c>
      <c r="D252" s="152">
        <v>21.3</v>
      </c>
      <c r="F252" s="155">
        <v>3.6</v>
      </c>
      <c r="M252" s="171" t="s">
        <v>533</v>
      </c>
      <c r="N252" s="136">
        <f t="shared" si="3"/>
        <v>1.8</v>
      </c>
    </row>
    <row r="253" spans="1:14">
      <c r="A253" s="171" t="s">
        <v>414</v>
      </c>
      <c r="B253" s="138" t="s">
        <v>534</v>
      </c>
      <c r="C253" s="134">
        <v>43</v>
      </c>
      <c r="D253" s="152">
        <v>20.9</v>
      </c>
      <c r="F253" s="155">
        <v>3.7</v>
      </c>
      <c r="M253" s="171" t="s">
        <v>533</v>
      </c>
      <c r="N253" s="136">
        <f t="shared" si="3"/>
        <v>1.85</v>
      </c>
    </row>
    <row r="254" spans="1:14">
      <c r="A254" s="171" t="s">
        <v>414</v>
      </c>
      <c r="B254" s="138" t="s">
        <v>534</v>
      </c>
      <c r="C254" s="134">
        <v>43</v>
      </c>
      <c r="D254" s="152">
        <v>20.9</v>
      </c>
      <c r="F254" s="155">
        <v>3.5</v>
      </c>
      <c r="M254" s="171" t="s">
        <v>533</v>
      </c>
      <c r="N254" s="136">
        <f t="shared" si="3"/>
        <v>1.75</v>
      </c>
    </row>
    <row r="255" spans="1:14">
      <c r="A255" s="171" t="s">
        <v>414</v>
      </c>
      <c r="B255" s="138" t="s">
        <v>534</v>
      </c>
      <c r="C255" s="134">
        <v>43</v>
      </c>
      <c r="D255" s="152">
        <v>19.2</v>
      </c>
      <c r="F255" s="152">
        <v>4.5</v>
      </c>
      <c r="M255" s="171" t="s">
        <v>533</v>
      </c>
      <c r="N255" s="136">
        <f t="shared" si="3"/>
        <v>2.25</v>
      </c>
    </row>
    <row r="256" spans="1:14">
      <c r="A256" s="171" t="s">
        <v>414</v>
      </c>
      <c r="B256" s="138" t="s">
        <v>534</v>
      </c>
      <c r="C256" s="134">
        <v>43</v>
      </c>
      <c r="D256" s="152">
        <v>19.100000000000001</v>
      </c>
      <c r="F256" s="155">
        <v>2.4</v>
      </c>
      <c r="M256" s="171" t="s">
        <v>533</v>
      </c>
      <c r="N256" s="136">
        <f t="shared" si="3"/>
        <v>1.2</v>
      </c>
    </row>
    <row r="257" spans="1:14">
      <c r="A257" s="171" t="s">
        <v>414</v>
      </c>
      <c r="B257" s="138" t="s">
        <v>534</v>
      </c>
      <c r="C257" s="134">
        <v>43</v>
      </c>
      <c r="D257" s="152">
        <v>18.399999999999999</v>
      </c>
      <c r="F257" s="155">
        <v>2.5</v>
      </c>
      <c r="M257" s="171" t="s">
        <v>533</v>
      </c>
      <c r="N257" s="136">
        <f t="shared" si="3"/>
        <v>1.25</v>
      </c>
    </row>
    <row r="258" spans="1:14">
      <c r="A258" s="171" t="s">
        <v>414</v>
      </c>
      <c r="B258" s="138" t="s">
        <v>534</v>
      </c>
      <c r="C258" s="134">
        <v>43</v>
      </c>
      <c r="D258" s="152">
        <v>19.600000000000001</v>
      </c>
      <c r="F258" s="155">
        <v>2.6</v>
      </c>
      <c r="M258" s="171" t="s">
        <v>533</v>
      </c>
      <c r="N258" s="136">
        <f t="shared" si="3"/>
        <v>1.3</v>
      </c>
    </row>
    <row r="259" spans="1:14">
      <c r="A259" s="171" t="s">
        <v>414</v>
      </c>
      <c r="B259" s="138" t="s">
        <v>534</v>
      </c>
      <c r="C259" s="134">
        <v>43</v>
      </c>
      <c r="D259" s="152">
        <v>18.600000000000001</v>
      </c>
      <c r="F259" s="155">
        <v>2.4</v>
      </c>
      <c r="M259" s="171" t="s">
        <v>533</v>
      </c>
      <c r="N259" s="136">
        <f t="shared" si="3"/>
        <v>1.2</v>
      </c>
    </row>
    <row r="260" spans="1:14">
      <c r="A260" s="171" t="s">
        <v>414</v>
      </c>
      <c r="B260" s="138" t="s">
        <v>534</v>
      </c>
      <c r="C260" s="134">
        <v>43</v>
      </c>
      <c r="D260" s="152">
        <v>19.399999999999999</v>
      </c>
      <c r="F260" s="155">
        <v>2.6</v>
      </c>
      <c r="M260" s="171" t="s">
        <v>533</v>
      </c>
      <c r="N260" s="136">
        <f t="shared" ref="N260:N283" si="4">F260/2</f>
        <v>1.3</v>
      </c>
    </row>
    <row r="261" spans="1:14">
      <c r="A261" s="171" t="s">
        <v>414</v>
      </c>
      <c r="B261" s="138" t="s">
        <v>534</v>
      </c>
      <c r="C261" s="134">
        <v>43</v>
      </c>
      <c r="D261" s="152">
        <v>18.899999999999999</v>
      </c>
      <c r="F261" s="155">
        <v>2.6</v>
      </c>
      <c r="M261" s="171" t="s">
        <v>533</v>
      </c>
      <c r="N261" s="136">
        <f t="shared" si="4"/>
        <v>1.3</v>
      </c>
    </row>
    <row r="262" spans="1:14">
      <c r="A262" s="171" t="s">
        <v>414</v>
      </c>
      <c r="B262" s="138" t="s">
        <v>534</v>
      </c>
      <c r="C262" s="134">
        <v>43</v>
      </c>
      <c r="D262" s="152">
        <v>19.3</v>
      </c>
      <c r="F262" s="155">
        <v>2.9</v>
      </c>
      <c r="M262" s="171" t="s">
        <v>533</v>
      </c>
      <c r="N262" s="136">
        <f t="shared" si="4"/>
        <v>1.45</v>
      </c>
    </row>
    <row r="263" spans="1:14">
      <c r="A263" s="171" t="s">
        <v>414</v>
      </c>
      <c r="B263" s="138" t="s">
        <v>534</v>
      </c>
      <c r="C263" s="134">
        <v>43</v>
      </c>
      <c r="D263" s="152">
        <v>19</v>
      </c>
      <c r="F263" s="155">
        <v>3.1</v>
      </c>
      <c r="M263" s="171" t="s">
        <v>533</v>
      </c>
      <c r="N263" s="136">
        <f t="shared" si="4"/>
        <v>1.55</v>
      </c>
    </row>
    <row r="264" spans="1:14">
      <c r="A264" s="171" t="s">
        <v>414</v>
      </c>
      <c r="B264" s="138" t="s">
        <v>534</v>
      </c>
      <c r="C264" s="134">
        <v>43</v>
      </c>
      <c r="D264" s="152">
        <v>19.7</v>
      </c>
      <c r="F264" s="155">
        <v>2.6</v>
      </c>
      <c r="M264" s="171" t="s">
        <v>533</v>
      </c>
      <c r="N264" s="136">
        <f t="shared" si="4"/>
        <v>1.3</v>
      </c>
    </row>
    <row r="265" spans="1:14">
      <c r="A265" s="171" t="s">
        <v>414</v>
      </c>
      <c r="B265" s="138" t="s">
        <v>534</v>
      </c>
      <c r="C265" s="134">
        <v>43</v>
      </c>
      <c r="D265" s="152">
        <v>18.3</v>
      </c>
      <c r="F265" s="155">
        <v>2.8</v>
      </c>
      <c r="M265" s="171" t="s">
        <v>533</v>
      </c>
      <c r="N265" s="136">
        <f t="shared" si="4"/>
        <v>1.4</v>
      </c>
    </row>
    <row r="266" spans="1:14">
      <c r="A266" s="171" t="s">
        <v>414</v>
      </c>
      <c r="B266" s="138" t="s">
        <v>534</v>
      </c>
      <c r="C266" s="134">
        <v>43</v>
      </c>
      <c r="D266" s="152">
        <v>17.2</v>
      </c>
      <c r="F266" s="152">
        <v>3.8</v>
      </c>
      <c r="M266" s="171" t="s">
        <v>533</v>
      </c>
      <c r="N266" s="136">
        <f t="shared" si="4"/>
        <v>1.9</v>
      </c>
    </row>
    <row r="267" spans="1:14">
      <c r="A267" s="171" t="s">
        <v>414</v>
      </c>
      <c r="B267" s="138" t="s">
        <v>534</v>
      </c>
      <c r="C267" s="134">
        <v>43</v>
      </c>
      <c r="D267" s="152">
        <v>16.7</v>
      </c>
      <c r="F267" s="155">
        <v>2.1</v>
      </c>
      <c r="M267" s="171" t="s">
        <v>533</v>
      </c>
      <c r="N267" s="136">
        <f t="shared" si="4"/>
        <v>1.05</v>
      </c>
    </row>
    <row r="268" spans="1:14">
      <c r="A268" s="171" t="s">
        <v>414</v>
      </c>
      <c r="B268" s="138" t="s">
        <v>534</v>
      </c>
      <c r="C268" s="134">
        <v>43</v>
      </c>
      <c r="D268" s="152">
        <v>16.600000000000001</v>
      </c>
      <c r="F268" s="155">
        <v>2.1</v>
      </c>
      <c r="M268" s="171" t="s">
        <v>533</v>
      </c>
      <c r="N268" s="136">
        <f t="shared" si="4"/>
        <v>1.05</v>
      </c>
    </row>
    <row r="269" spans="1:14">
      <c r="A269" s="171" t="s">
        <v>414</v>
      </c>
      <c r="B269" s="138" t="s">
        <v>534</v>
      </c>
      <c r="C269" s="134">
        <v>43</v>
      </c>
      <c r="D269" s="152">
        <v>16.600000000000001</v>
      </c>
      <c r="F269" s="155">
        <v>2.1</v>
      </c>
      <c r="M269" s="171" t="s">
        <v>533</v>
      </c>
      <c r="N269" s="136">
        <f t="shared" si="4"/>
        <v>1.05</v>
      </c>
    </row>
    <row r="270" spans="1:14">
      <c r="A270" s="171" t="s">
        <v>414</v>
      </c>
      <c r="B270" s="138" t="s">
        <v>534</v>
      </c>
      <c r="C270" s="134">
        <v>43</v>
      </c>
      <c r="D270" s="152">
        <v>15.5</v>
      </c>
      <c r="F270" s="155">
        <v>1.9</v>
      </c>
      <c r="M270" s="171" t="s">
        <v>533</v>
      </c>
      <c r="N270" s="136">
        <f t="shared" si="4"/>
        <v>0.95</v>
      </c>
    </row>
    <row r="271" spans="1:14">
      <c r="A271" s="171" t="s">
        <v>414</v>
      </c>
      <c r="B271" s="138" t="s">
        <v>534</v>
      </c>
      <c r="C271" s="134">
        <v>43</v>
      </c>
      <c r="D271" s="152">
        <v>16.3</v>
      </c>
      <c r="F271" s="155">
        <v>2.1</v>
      </c>
      <c r="M271" s="171" t="s">
        <v>533</v>
      </c>
      <c r="N271" s="136">
        <f t="shared" si="4"/>
        <v>1.05</v>
      </c>
    </row>
    <row r="272" spans="1:14">
      <c r="A272" s="171" t="s">
        <v>414</v>
      </c>
      <c r="B272" s="138" t="s">
        <v>534</v>
      </c>
      <c r="C272" s="134">
        <v>43</v>
      </c>
      <c r="D272" s="152">
        <v>16.399999999999999</v>
      </c>
      <c r="F272" s="155">
        <v>2.2000000000000002</v>
      </c>
      <c r="M272" s="171" t="s">
        <v>533</v>
      </c>
      <c r="N272" s="136">
        <f t="shared" si="4"/>
        <v>1.1000000000000001</v>
      </c>
    </row>
    <row r="273" spans="1:14">
      <c r="A273" s="171" t="s">
        <v>414</v>
      </c>
      <c r="B273" s="138" t="s">
        <v>534</v>
      </c>
      <c r="C273" s="134">
        <v>43</v>
      </c>
      <c r="D273" s="152">
        <v>15.4</v>
      </c>
      <c r="F273" s="155">
        <v>2.4</v>
      </c>
      <c r="M273" s="171" t="s">
        <v>533</v>
      </c>
      <c r="N273" s="136">
        <f t="shared" si="4"/>
        <v>1.2</v>
      </c>
    </row>
    <row r="274" spans="1:14">
      <c r="A274" s="171" t="s">
        <v>414</v>
      </c>
      <c r="B274" s="138" t="s">
        <v>534</v>
      </c>
      <c r="C274" s="134">
        <v>43</v>
      </c>
      <c r="D274" s="152">
        <v>16.8</v>
      </c>
      <c r="F274" s="155">
        <v>2.6</v>
      </c>
      <c r="M274" s="171" t="s">
        <v>533</v>
      </c>
      <c r="N274" s="136">
        <f t="shared" si="4"/>
        <v>1.3</v>
      </c>
    </row>
    <row r="275" spans="1:14">
      <c r="A275" s="171" t="s">
        <v>414</v>
      </c>
      <c r="B275" s="138" t="s">
        <v>534</v>
      </c>
      <c r="C275" s="134">
        <v>43</v>
      </c>
      <c r="D275" s="152">
        <v>17.3</v>
      </c>
      <c r="F275" s="155">
        <v>2.4</v>
      </c>
      <c r="M275" s="171" t="s">
        <v>533</v>
      </c>
      <c r="N275" s="136">
        <f t="shared" si="4"/>
        <v>1.2</v>
      </c>
    </row>
    <row r="276" spans="1:14">
      <c r="A276" s="171" t="s">
        <v>414</v>
      </c>
      <c r="B276" s="138" t="s">
        <v>534</v>
      </c>
      <c r="C276" s="134">
        <v>43</v>
      </c>
      <c r="D276" s="152">
        <v>16.100000000000001</v>
      </c>
      <c r="F276" s="155">
        <v>2.5</v>
      </c>
      <c r="M276" s="171" t="s">
        <v>533</v>
      </c>
      <c r="N276" s="136">
        <f t="shared" si="4"/>
        <v>1.25</v>
      </c>
    </row>
    <row r="277" spans="1:14">
      <c r="A277" s="171" t="s">
        <v>414</v>
      </c>
      <c r="B277" s="138" t="s">
        <v>534</v>
      </c>
      <c r="C277" s="134">
        <v>43</v>
      </c>
      <c r="D277" s="152">
        <v>15.4</v>
      </c>
      <c r="F277" s="152">
        <v>3.6</v>
      </c>
      <c r="M277" s="171" t="s">
        <v>533</v>
      </c>
      <c r="N277" s="136">
        <f t="shared" si="4"/>
        <v>1.8</v>
      </c>
    </row>
    <row r="278" spans="1:14">
      <c r="A278" s="171" t="s">
        <v>414</v>
      </c>
      <c r="B278" s="138" t="s">
        <v>534</v>
      </c>
      <c r="C278" s="134">
        <v>43</v>
      </c>
      <c r="D278" s="152">
        <v>14.6</v>
      </c>
      <c r="F278" s="155">
        <v>2.4</v>
      </c>
      <c r="M278" s="171" t="s">
        <v>533</v>
      </c>
      <c r="N278" s="136">
        <f t="shared" si="4"/>
        <v>1.2</v>
      </c>
    </row>
    <row r="279" spans="1:14">
      <c r="A279" s="171" t="s">
        <v>414</v>
      </c>
      <c r="B279" s="138" t="s">
        <v>534</v>
      </c>
      <c r="C279" s="134">
        <v>43</v>
      </c>
      <c r="D279" s="152">
        <v>14</v>
      </c>
      <c r="F279" s="155">
        <v>2.5</v>
      </c>
      <c r="M279" s="171" t="s">
        <v>533</v>
      </c>
      <c r="N279" s="136">
        <f t="shared" si="4"/>
        <v>1.25</v>
      </c>
    </row>
    <row r="280" spans="1:14">
      <c r="A280" s="171" t="s">
        <v>414</v>
      </c>
      <c r="B280" s="138" t="s">
        <v>534</v>
      </c>
      <c r="C280" s="134">
        <v>43</v>
      </c>
      <c r="D280" s="152">
        <v>12.7</v>
      </c>
      <c r="F280" s="155">
        <v>2.6</v>
      </c>
      <c r="M280" s="171" t="s">
        <v>533</v>
      </c>
      <c r="N280" s="136">
        <f t="shared" si="4"/>
        <v>1.3</v>
      </c>
    </row>
    <row r="281" spans="1:14">
      <c r="A281" s="171" t="s">
        <v>414</v>
      </c>
      <c r="B281" s="138" t="s">
        <v>534</v>
      </c>
      <c r="C281" s="134">
        <v>43</v>
      </c>
      <c r="D281" s="152">
        <v>11.3</v>
      </c>
      <c r="F281" s="155">
        <v>2.6</v>
      </c>
      <c r="M281" s="171" t="s">
        <v>533</v>
      </c>
      <c r="N281" s="136">
        <f t="shared" si="4"/>
        <v>1.3</v>
      </c>
    </row>
    <row r="282" spans="1:14">
      <c r="A282" s="171" t="s">
        <v>414</v>
      </c>
      <c r="B282" s="138" t="s">
        <v>534</v>
      </c>
      <c r="C282" s="134">
        <v>43</v>
      </c>
      <c r="D282" s="152">
        <v>11.2</v>
      </c>
      <c r="F282" s="155">
        <v>3.5</v>
      </c>
      <c r="M282" s="171" t="s">
        <v>533</v>
      </c>
      <c r="N282" s="136">
        <f t="shared" si="4"/>
        <v>1.75</v>
      </c>
    </row>
    <row r="283" spans="1:14">
      <c r="A283" s="171" t="s">
        <v>414</v>
      </c>
      <c r="B283" s="138" t="s">
        <v>534</v>
      </c>
      <c r="C283" s="134">
        <v>43</v>
      </c>
      <c r="D283" s="152">
        <v>13.7</v>
      </c>
      <c r="F283" s="155">
        <v>1.9</v>
      </c>
      <c r="M283" s="171" t="s">
        <v>533</v>
      </c>
      <c r="N283" s="136">
        <f t="shared" si="4"/>
        <v>0.95</v>
      </c>
    </row>
    <row r="284" spans="1:14" customFormat="1"/>
    <row r="285" spans="1:14" customFormat="1"/>
    <row r="286" spans="1:14" customFormat="1"/>
    <row r="287" spans="1:14" customFormat="1"/>
    <row r="288" spans="1:14" customFormat="1"/>
    <row r="289" spans="1:13" customFormat="1"/>
    <row r="290" spans="1:13" customFormat="1"/>
    <row r="291" spans="1:13" customFormat="1"/>
    <row r="292" spans="1:13" customFormat="1"/>
    <row r="293" spans="1:13" customFormat="1"/>
    <row r="294" spans="1:13">
      <c r="A294" s="171"/>
      <c r="B294" s="138"/>
      <c r="M294" s="171"/>
    </row>
    <row r="295" spans="1:13">
      <c r="A295" s="171"/>
      <c r="B295" s="138"/>
      <c r="M295" s="171"/>
    </row>
    <row r="296" spans="1:13">
      <c r="A296" s="171"/>
      <c r="B296" s="138"/>
      <c r="M296" s="171"/>
    </row>
    <row r="297" spans="1:13">
      <c r="A297" s="171"/>
      <c r="B297" s="138"/>
      <c r="M297" s="171"/>
    </row>
    <row r="298" spans="1:13">
      <c r="A298" s="171"/>
      <c r="B298" s="138"/>
      <c r="M298" s="171"/>
    </row>
    <row r="299" spans="1:13">
      <c r="A299" s="171"/>
      <c r="B299" s="138"/>
      <c r="M299" s="171"/>
    </row>
    <row r="300" spans="1:13">
      <c r="A300" s="171"/>
      <c r="B300" s="138"/>
      <c r="M300" s="171"/>
    </row>
    <row r="301" spans="1:13">
      <c r="A301" s="171"/>
      <c r="B301" s="138"/>
      <c r="M301" s="171"/>
    </row>
    <row r="302" spans="1:13">
      <c r="A302" s="171"/>
      <c r="B302" s="138"/>
      <c r="M302" s="171"/>
    </row>
    <row r="303" spans="1:13">
      <c r="A303" s="171"/>
      <c r="B303" s="138"/>
      <c r="M303" s="171"/>
    </row>
    <row r="304" spans="1:13">
      <c r="A304" s="171"/>
      <c r="B304" s="138"/>
      <c r="M304" s="171"/>
    </row>
    <row r="305" spans="1:13">
      <c r="A305" s="171"/>
      <c r="B305" s="138"/>
      <c r="M305" s="171"/>
    </row>
    <row r="306" spans="1:13">
      <c r="A306" s="171"/>
      <c r="B306" s="138"/>
      <c r="M306" s="171"/>
    </row>
    <row r="307" spans="1:13">
      <c r="A307" s="171"/>
      <c r="B307" s="138"/>
      <c r="M307" s="171"/>
    </row>
    <row r="308" spans="1:13">
      <c r="A308" s="171"/>
      <c r="B308" s="138"/>
      <c r="M308" s="171"/>
    </row>
    <row r="309" spans="1:13">
      <c r="A309" s="171"/>
      <c r="B309" s="138"/>
      <c r="M309" s="171"/>
    </row>
    <row r="310" spans="1:13">
      <c r="A310" s="171"/>
      <c r="B310" s="138"/>
      <c r="M310" s="171"/>
    </row>
    <row r="311" spans="1:13">
      <c r="A311" s="171"/>
      <c r="B311" s="138"/>
      <c r="M311" s="171"/>
    </row>
    <row r="312" spans="1:13">
      <c r="A312" s="171"/>
      <c r="B312" s="138"/>
      <c r="M312" s="171"/>
    </row>
    <row r="313" spans="1:13">
      <c r="A313" s="171"/>
      <c r="B313" s="138"/>
      <c r="M313" s="171"/>
    </row>
    <row r="314" spans="1:13">
      <c r="A314" s="171"/>
      <c r="B314" s="138"/>
      <c r="M314" s="171"/>
    </row>
    <row r="315" spans="1:13">
      <c r="A315" s="171"/>
      <c r="B315" s="138"/>
      <c r="M315" s="171"/>
    </row>
    <row r="316" spans="1:13">
      <c r="A316" s="171"/>
      <c r="B316" s="138"/>
      <c r="M316" s="171"/>
    </row>
    <row r="317" spans="1:13">
      <c r="A317" s="171"/>
      <c r="B317" s="138"/>
      <c r="M317" s="171"/>
    </row>
    <row r="318" spans="1:13">
      <c r="A318" s="171"/>
      <c r="B318" s="138"/>
      <c r="M318" s="171"/>
    </row>
    <row r="319" spans="1:13">
      <c r="A319" s="171"/>
      <c r="B319" s="138"/>
      <c r="M319" s="171"/>
    </row>
    <row r="320" spans="1:13">
      <c r="A320" s="171"/>
      <c r="B320" s="138"/>
      <c r="M320" s="171"/>
    </row>
    <row r="321" spans="1:14">
      <c r="A321" s="171"/>
      <c r="B321" s="138"/>
      <c r="M321" s="171"/>
    </row>
    <row r="322" spans="1:14">
      <c r="A322" s="171"/>
      <c r="B322" s="138"/>
      <c r="M322" s="171"/>
    </row>
    <row r="323" spans="1:14">
      <c r="A323" s="171"/>
      <c r="B323" s="138"/>
      <c r="M323" s="171"/>
    </row>
    <row r="324" spans="1:14">
      <c r="A324" s="171"/>
      <c r="B324" s="138"/>
      <c r="M324" s="171"/>
    </row>
    <row r="325" spans="1:14">
      <c r="A325" s="171"/>
      <c r="B325" s="138"/>
      <c r="M325" s="171"/>
    </row>
    <row r="326" spans="1:14">
      <c r="A326" s="171"/>
      <c r="B326" s="138"/>
      <c r="M326" s="171"/>
    </row>
    <row r="327" spans="1:14">
      <c r="A327" s="171"/>
      <c r="B327" s="138"/>
      <c r="M327" s="171"/>
    </row>
    <row r="328" spans="1:14">
      <c r="A328" s="171"/>
      <c r="B328" s="138"/>
      <c r="M328" s="171"/>
    </row>
    <row r="329" spans="1:14">
      <c r="A329" s="171"/>
      <c r="B329" s="138"/>
      <c r="M329" s="171"/>
    </row>
    <row r="330" spans="1:14">
      <c r="A330" s="171"/>
      <c r="B330" s="138"/>
      <c r="M330" s="171"/>
    </row>
    <row r="331" spans="1:14">
      <c r="A331" s="171"/>
      <c r="B331" s="138"/>
      <c r="M331" s="171"/>
    </row>
    <row r="332" spans="1:14">
      <c r="A332" s="171"/>
      <c r="B332" s="138"/>
      <c r="M332" s="171"/>
    </row>
    <row r="333" spans="1:14">
      <c r="A333" s="171"/>
      <c r="B333" s="138"/>
      <c r="M333" s="171"/>
    </row>
    <row r="334" spans="1:14">
      <c r="A334" s="171"/>
      <c r="B334" s="138"/>
      <c r="M334" s="171"/>
    </row>
    <row r="335" spans="1:14">
      <c r="A335" s="171"/>
      <c r="B335" s="138"/>
      <c r="M335" s="171"/>
    </row>
    <row r="336" spans="1:14">
      <c r="A336" s="171"/>
      <c r="B336" s="138"/>
      <c r="D336" s="135"/>
      <c r="E336" s="135"/>
      <c r="F336" s="136"/>
      <c r="G336" s="135"/>
      <c r="M336" s="171"/>
      <c r="N336" s="136"/>
    </row>
    <row r="337" spans="1:14">
      <c r="A337" s="171"/>
      <c r="B337" s="138"/>
      <c r="D337" s="135"/>
      <c r="E337" s="135"/>
      <c r="F337" s="136"/>
      <c r="G337" s="135"/>
      <c r="M337" s="171"/>
      <c r="N337" s="136"/>
    </row>
    <row r="338" spans="1:14">
      <c r="A338" s="171"/>
      <c r="B338" s="138"/>
      <c r="D338" s="135"/>
      <c r="E338" s="135"/>
      <c r="F338" s="136"/>
      <c r="G338" s="135"/>
      <c r="M338" s="171"/>
      <c r="N338" s="136"/>
    </row>
    <row r="339" spans="1:14">
      <c r="A339" s="171"/>
      <c r="B339" s="138"/>
      <c r="D339" s="135"/>
      <c r="E339" s="135"/>
      <c r="F339" s="136"/>
      <c r="G339" s="135"/>
      <c r="M339" s="171"/>
      <c r="N339" s="136"/>
    </row>
    <row r="340" spans="1:14">
      <c r="A340" s="171"/>
      <c r="B340" s="138"/>
      <c r="D340" s="135"/>
      <c r="E340" s="135"/>
      <c r="F340" s="136"/>
      <c r="G340" s="135"/>
      <c r="M340" s="171"/>
      <c r="N340" s="136"/>
    </row>
    <row r="341" spans="1:14">
      <c r="A341" s="171"/>
      <c r="B341" s="138"/>
      <c r="D341" s="135"/>
      <c r="E341" s="135"/>
      <c r="F341" s="136"/>
      <c r="G341" s="135"/>
      <c r="M341" s="171"/>
      <c r="N341" s="136"/>
    </row>
    <row r="342" spans="1:14">
      <c r="A342" s="171"/>
      <c r="B342" s="138"/>
      <c r="D342" s="135"/>
      <c r="E342" s="135"/>
      <c r="F342" s="136"/>
      <c r="G342" s="135"/>
      <c r="M342" s="171"/>
      <c r="N342" s="136"/>
    </row>
    <row r="343" spans="1:14">
      <c r="A343" s="171"/>
      <c r="B343" s="138"/>
      <c r="D343" s="135"/>
      <c r="E343" s="135"/>
      <c r="F343" s="136"/>
      <c r="G343" s="135"/>
      <c r="M343" s="171"/>
      <c r="N343" s="136"/>
    </row>
    <row r="344" spans="1:14">
      <c r="A344" s="171"/>
      <c r="B344" s="138"/>
      <c r="D344" s="135"/>
      <c r="E344" s="135"/>
      <c r="F344" s="136"/>
      <c r="G344" s="135"/>
      <c r="M344" s="171"/>
      <c r="N344" s="136"/>
    </row>
    <row r="345" spans="1:14">
      <c r="A345" s="171"/>
      <c r="B345" s="138"/>
      <c r="D345" s="135"/>
      <c r="E345" s="135"/>
      <c r="F345" s="136"/>
      <c r="G345" s="135"/>
      <c r="M345" s="171"/>
      <c r="N345" s="136"/>
    </row>
    <row r="346" spans="1:14">
      <c r="A346" s="171"/>
      <c r="B346" s="138"/>
      <c r="D346" s="135"/>
      <c r="E346" s="135"/>
      <c r="F346" s="136"/>
      <c r="G346" s="135"/>
      <c r="M346" s="171"/>
      <c r="N346" s="136"/>
    </row>
    <row r="347" spans="1:14">
      <c r="A347" s="171"/>
      <c r="B347" s="138"/>
      <c r="D347" s="135"/>
      <c r="E347" s="135"/>
      <c r="F347" s="136"/>
      <c r="G347" s="135"/>
      <c r="M347" s="171"/>
      <c r="N347" s="136"/>
    </row>
    <row r="348" spans="1:14">
      <c r="A348" s="171"/>
      <c r="B348" s="138"/>
      <c r="D348" s="135"/>
      <c r="E348" s="135"/>
      <c r="F348" s="136"/>
      <c r="G348" s="135"/>
      <c r="M348" s="171"/>
      <c r="N348" s="136"/>
    </row>
    <row r="349" spans="1:14">
      <c r="A349" s="171"/>
      <c r="M349" s="171"/>
    </row>
    <row r="350" spans="1:14">
      <c r="A350" s="171"/>
      <c r="M350" s="171"/>
    </row>
    <row r="351" spans="1:14">
      <c r="A351" s="171"/>
      <c r="M351" s="171"/>
    </row>
    <row r="352" spans="1:14">
      <c r="A352" s="171"/>
      <c r="M352" s="171"/>
    </row>
    <row r="353" spans="1:13">
      <c r="A353" s="171"/>
      <c r="M353" s="171"/>
    </row>
    <row r="354" spans="1:13">
      <c r="A354" s="171"/>
      <c r="M354" s="171"/>
    </row>
    <row r="355" spans="1:13">
      <c r="A355" s="171"/>
      <c r="M355" s="171"/>
    </row>
    <row r="356" spans="1:13">
      <c r="A356" s="171"/>
      <c r="M356" s="171"/>
    </row>
    <row r="361" spans="1:13">
      <c r="A361" s="134" t="s">
        <v>481</v>
      </c>
      <c r="C361" s="134">
        <v>22</v>
      </c>
      <c r="D361" s="134">
        <v>2.6</v>
      </c>
      <c r="L361" s="136">
        <v>0.15804597701149425</v>
      </c>
      <c r="M361" s="171" t="s">
        <v>550</v>
      </c>
    </row>
    <row r="362" spans="1:13">
      <c r="A362" s="134" t="s">
        <v>481</v>
      </c>
      <c r="C362" s="134">
        <v>34</v>
      </c>
      <c r="D362" s="134">
        <v>17.5</v>
      </c>
      <c r="L362" s="136">
        <v>12.684563758389261</v>
      </c>
      <c r="M362" s="171" t="s">
        <v>550</v>
      </c>
    </row>
    <row r="363" spans="1:13">
      <c r="A363" s="134" t="s">
        <v>481</v>
      </c>
      <c r="C363" s="134">
        <v>37</v>
      </c>
      <c r="D363" s="134">
        <v>6.8</v>
      </c>
      <c r="L363" s="136">
        <v>0.66181818181818186</v>
      </c>
      <c r="M363" s="171" t="s">
        <v>550</v>
      </c>
    </row>
    <row r="364" spans="1:13">
      <c r="A364" s="134" t="s">
        <v>481</v>
      </c>
      <c r="C364" s="134">
        <v>37</v>
      </c>
      <c r="D364" s="134">
        <v>4.2</v>
      </c>
      <c r="L364" s="136">
        <v>0.63263041065482795</v>
      </c>
      <c r="M364" s="171" t="s">
        <v>550</v>
      </c>
    </row>
    <row r="365" spans="1:13">
      <c r="A365" s="134" t="s">
        <v>481</v>
      </c>
      <c r="C365" s="134">
        <v>38</v>
      </c>
      <c r="D365" s="134">
        <v>12.2</v>
      </c>
      <c r="L365" s="136">
        <v>2.2098214285714284</v>
      </c>
      <c r="M365" s="171" t="s">
        <v>550</v>
      </c>
    </row>
    <row r="366" spans="1:13">
      <c r="A366" s="134" t="s">
        <v>481</v>
      </c>
      <c r="C366" s="134">
        <v>39</v>
      </c>
      <c r="D366" s="134">
        <v>7.8</v>
      </c>
      <c r="L366" s="136">
        <v>1.0220440881763526</v>
      </c>
      <c r="M366" s="171" t="s">
        <v>550</v>
      </c>
    </row>
    <row r="367" spans="1:13">
      <c r="A367" s="134" t="s">
        <v>481</v>
      </c>
      <c r="C367" s="134">
        <v>41</v>
      </c>
      <c r="D367" s="134">
        <v>6.7</v>
      </c>
      <c r="L367" s="136">
        <v>0.75528700906344415</v>
      </c>
      <c r="M367" s="171" t="s">
        <v>550</v>
      </c>
    </row>
    <row r="368" spans="1:13">
      <c r="A368" s="134" t="s">
        <v>481</v>
      </c>
      <c r="C368" s="134">
        <v>42</v>
      </c>
      <c r="D368" s="134">
        <v>5.8</v>
      </c>
      <c r="L368" s="136">
        <v>0.6907545164718385</v>
      </c>
      <c r="M368" s="171" t="s">
        <v>550</v>
      </c>
    </row>
    <row r="369" spans="1:13">
      <c r="A369" s="134" t="s">
        <v>481</v>
      </c>
      <c r="C369" s="134">
        <v>43</v>
      </c>
      <c r="D369" s="134">
        <v>9.8000000000000007</v>
      </c>
      <c r="L369" s="136">
        <v>1.5055467511885896</v>
      </c>
      <c r="M369" s="171" t="s">
        <v>550</v>
      </c>
    </row>
    <row r="370" spans="1:13">
      <c r="A370" s="134" t="s">
        <v>481</v>
      </c>
      <c r="C370" s="134">
        <v>45</v>
      </c>
      <c r="D370" s="134">
        <v>8.8000000000000007</v>
      </c>
      <c r="L370" s="136">
        <v>1.0606060606060606</v>
      </c>
      <c r="M370" s="171" t="s">
        <v>550</v>
      </c>
    </row>
    <row r="371" spans="1:13">
      <c r="A371" s="134" t="s">
        <v>481</v>
      </c>
      <c r="C371" s="134">
        <v>45</v>
      </c>
      <c r="D371" s="134">
        <v>6.9</v>
      </c>
      <c r="L371" s="136">
        <v>0.85239085239085244</v>
      </c>
      <c r="M371" s="171" t="s">
        <v>550</v>
      </c>
    </row>
    <row r="372" spans="1:13">
      <c r="A372" s="134" t="s">
        <v>481</v>
      </c>
      <c r="C372" s="134">
        <v>54</v>
      </c>
      <c r="D372" s="134">
        <v>11.1</v>
      </c>
      <c r="L372" s="136">
        <v>2.2614107883817427</v>
      </c>
      <c r="M372" s="171" t="s">
        <v>550</v>
      </c>
    </row>
    <row r="373" spans="1:13">
      <c r="A373" s="134" t="s">
        <v>481</v>
      </c>
      <c r="C373" s="134">
        <v>55</v>
      </c>
      <c r="D373" s="134">
        <v>25</v>
      </c>
      <c r="L373" s="136">
        <v>20.454545454545453</v>
      </c>
      <c r="M373" s="171" t="s">
        <v>550</v>
      </c>
    </row>
    <row r="374" spans="1:13">
      <c r="A374" s="134" t="s">
        <v>481</v>
      </c>
      <c r="C374" s="134">
        <v>55</v>
      </c>
      <c r="D374" s="134">
        <v>19</v>
      </c>
      <c r="L374" s="136">
        <v>15.174363807728559</v>
      </c>
      <c r="M374" s="171" t="s">
        <v>550</v>
      </c>
    </row>
    <row r="375" spans="1:13">
      <c r="A375" s="134" t="s">
        <v>481</v>
      </c>
      <c r="C375" s="134">
        <v>68</v>
      </c>
      <c r="D375" s="134">
        <v>14.2</v>
      </c>
      <c r="L375" s="136">
        <v>4.9229452054794525</v>
      </c>
      <c r="M375" s="171" t="s">
        <v>550</v>
      </c>
    </row>
    <row r="376" spans="1:13">
      <c r="A376" s="134" t="s">
        <v>481</v>
      </c>
      <c r="C376" s="134">
        <v>76</v>
      </c>
      <c r="D376" s="134">
        <v>28</v>
      </c>
      <c r="L376" s="136">
        <v>19.875</v>
      </c>
      <c r="M376" s="171" t="s">
        <v>550</v>
      </c>
    </row>
    <row r="377" spans="1:13">
      <c r="A377" s="134" t="s">
        <v>481</v>
      </c>
      <c r="C377" s="134">
        <v>82</v>
      </c>
      <c r="D377" s="134">
        <v>17.100000000000001</v>
      </c>
      <c r="L377" s="136">
        <v>6.0063224446786094</v>
      </c>
      <c r="M377" s="171" t="s">
        <v>550</v>
      </c>
    </row>
    <row r="378" spans="1:13">
      <c r="A378" s="134" t="s">
        <v>481</v>
      </c>
      <c r="C378" s="134">
        <v>87</v>
      </c>
      <c r="D378" s="134">
        <v>24.9</v>
      </c>
      <c r="L378" s="136">
        <v>30.084033613445378</v>
      </c>
      <c r="M378" s="171" t="s">
        <v>550</v>
      </c>
    </row>
    <row r="379" spans="1:13">
      <c r="A379" s="134" t="s">
        <v>481</v>
      </c>
      <c r="C379" s="134">
        <v>98</v>
      </c>
      <c r="D379" s="134">
        <v>19.600000000000001</v>
      </c>
      <c r="L379" s="136">
        <v>8.1880212282031835</v>
      </c>
      <c r="M379" s="171" t="s">
        <v>550</v>
      </c>
    </row>
    <row r="380" spans="1:13">
      <c r="A380" s="134" t="s">
        <v>481</v>
      </c>
      <c r="C380" s="134">
        <v>109</v>
      </c>
      <c r="D380" s="134">
        <v>20</v>
      </c>
      <c r="L380" s="136">
        <v>8.981481481481481</v>
      </c>
      <c r="M380" s="171" t="s">
        <v>550</v>
      </c>
    </row>
    <row r="381" spans="1:13">
      <c r="A381" s="134" t="s">
        <v>481</v>
      </c>
      <c r="C381" s="134">
        <v>110</v>
      </c>
      <c r="D381" s="134">
        <v>26.5</v>
      </c>
      <c r="L381" s="136">
        <v>18.436578171091444</v>
      </c>
      <c r="M381" s="171" t="s">
        <v>550</v>
      </c>
    </row>
    <row r="382" spans="1:13">
      <c r="A382" s="134" t="s">
        <v>481</v>
      </c>
      <c r="C382" s="134">
        <v>110</v>
      </c>
      <c r="D382" s="134">
        <v>26.5</v>
      </c>
      <c r="L382" s="136">
        <v>18.436578171091444</v>
      </c>
      <c r="M382" s="171" t="s">
        <v>550</v>
      </c>
    </row>
    <row r="383" spans="1:13">
      <c r="A383" s="134" t="s">
        <v>481</v>
      </c>
      <c r="C383" s="134">
        <v>115</v>
      </c>
      <c r="D383" s="134">
        <v>31.3</v>
      </c>
      <c r="L383" s="136">
        <v>42.333333333333336</v>
      </c>
      <c r="M383" s="171" t="s">
        <v>550</v>
      </c>
    </row>
    <row r="384" spans="1:13">
      <c r="A384" s="134" t="s">
        <v>481</v>
      </c>
      <c r="C384" s="134">
        <v>125</v>
      </c>
      <c r="D384" s="134">
        <v>15</v>
      </c>
      <c r="L384" s="136">
        <v>6.9523809523809526</v>
      </c>
      <c r="M384" s="171" t="s">
        <v>550</v>
      </c>
    </row>
    <row r="385" spans="1:13">
      <c r="A385" s="134" t="s">
        <v>481</v>
      </c>
      <c r="C385" s="134">
        <v>126</v>
      </c>
      <c r="D385" s="134">
        <v>22.6</v>
      </c>
      <c r="L385" s="136">
        <v>9.4626168224299061</v>
      </c>
      <c r="M385" s="171" t="s">
        <v>550</v>
      </c>
    </row>
    <row r="386" spans="1:13">
      <c r="A386" s="134" t="s">
        <v>481</v>
      </c>
      <c r="C386" s="134">
        <v>138</v>
      </c>
      <c r="D386" s="134">
        <v>22.8</v>
      </c>
      <c r="L386" s="136">
        <v>6.8077276908923645</v>
      </c>
      <c r="M386" s="171" t="s">
        <v>550</v>
      </c>
    </row>
    <row r="387" spans="1:13">
      <c r="A387" s="134" t="s">
        <v>481</v>
      </c>
      <c r="C387" s="134">
        <v>260</v>
      </c>
      <c r="D387" s="134">
        <v>16.2</v>
      </c>
      <c r="L387" s="136">
        <v>12</v>
      </c>
      <c r="M387" s="171" t="s">
        <v>550</v>
      </c>
    </row>
    <row r="388" spans="1:13">
      <c r="A388" s="134" t="s">
        <v>481</v>
      </c>
      <c r="C388" s="134">
        <v>260</v>
      </c>
      <c r="D388" s="134">
        <v>16.2</v>
      </c>
      <c r="L388" s="136">
        <v>12</v>
      </c>
      <c r="M388" s="171" t="s">
        <v>550</v>
      </c>
    </row>
  </sheetData>
  <pageMargins left="0.78740157499999996" right="0.78740157499999996" top="0.984251969" bottom="0.984251969" header="0.4921259845" footer="0.4921259845"/>
  <headerFooter alignWithMargins="0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1"/>
  <dimension ref="A1:AB115"/>
  <sheetViews>
    <sheetView topLeftCell="A2" zoomScale="75" workbookViewId="0">
      <selection activeCell="V36" sqref="V36"/>
    </sheetView>
  </sheetViews>
  <sheetFormatPr baseColWidth="10" defaultRowHeight="12.75"/>
  <cols>
    <col min="1" max="1" width="13.7109375" style="134" customWidth="1"/>
    <col min="2" max="2" width="11.42578125" style="134" customWidth="1"/>
    <col min="3" max="3" width="8" style="134" customWidth="1"/>
    <col min="4" max="4" width="8.5703125" style="134" customWidth="1"/>
    <col min="5" max="5" width="8.85546875" style="134" customWidth="1"/>
    <col min="6" max="6" width="6.5703125" style="134" customWidth="1"/>
    <col min="7" max="7" width="8.140625" style="134" customWidth="1"/>
    <col min="8" max="8" width="7.28515625" style="134" customWidth="1"/>
    <col min="9" max="9" width="6" style="134" customWidth="1"/>
    <col min="10" max="10" width="10.28515625" style="134" customWidth="1"/>
    <col min="11" max="11" width="7.5703125" style="134" customWidth="1"/>
    <col min="12" max="12" width="11.5703125" style="134" customWidth="1"/>
    <col min="13" max="13" width="25.28515625" style="134" customWidth="1"/>
    <col min="14" max="14" width="11.42578125" style="134" customWidth="1"/>
    <col min="15" max="15" width="9" style="134" customWidth="1"/>
    <col min="16" max="17" width="7.42578125" style="134" customWidth="1"/>
    <col min="18" max="18" width="8" style="134" bestFit="1" customWidth="1"/>
    <col min="19" max="19" width="8.7109375" style="134" bestFit="1" customWidth="1"/>
    <col min="20" max="20" width="8.85546875" style="134" bestFit="1" customWidth="1"/>
    <col min="21" max="21" width="6.5703125" style="134" bestFit="1" customWidth="1"/>
    <col min="22" max="22" width="11.28515625" style="134" bestFit="1" customWidth="1"/>
    <col min="23" max="23" width="20.140625" style="134" customWidth="1"/>
    <col min="24" max="16384" width="11.42578125" style="134"/>
  </cols>
  <sheetData>
    <row r="1" spans="1:28" ht="15.75">
      <c r="A1" s="255" t="s">
        <v>648</v>
      </c>
    </row>
    <row r="2" spans="1:28" ht="25.5">
      <c r="A2" s="134" t="s">
        <v>363</v>
      </c>
      <c r="C2" s="134" t="s">
        <v>370</v>
      </c>
      <c r="D2" s="134" t="s">
        <v>365</v>
      </c>
      <c r="E2" s="134" t="s">
        <v>366</v>
      </c>
      <c r="F2" s="134" t="s">
        <v>367</v>
      </c>
      <c r="G2" s="134" t="s">
        <v>368</v>
      </c>
      <c r="H2" s="134" t="s">
        <v>371</v>
      </c>
      <c r="I2" s="134" t="s">
        <v>372</v>
      </c>
      <c r="J2" s="134" t="s">
        <v>373</v>
      </c>
      <c r="K2" s="134" t="s">
        <v>374</v>
      </c>
      <c r="L2" s="219" t="s">
        <v>535</v>
      </c>
      <c r="M2" s="171" t="s">
        <v>421</v>
      </c>
    </row>
    <row r="3" spans="1:28">
      <c r="A3" s="171" t="s">
        <v>414</v>
      </c>
      <c r="B3" s="138" t="s">
        <v>534</v>
      </c>
      <c r="C3" s="134">
        <v>98</v>
      </c>
      <c r="D3" s="134">
        <v>30</v>
      </c>
      <c r="E3" s="134">
        <v>24</v>
      </c>
      <c r="L3" s="134">
        <v>10.971</v>
      </c>
      <c r="M3" s="171" t="s">
        <v>539</v>
      </c>
      <c r="O3" s="134">
        <f>L3/(PI()/4*E3*E3)</f>
        <v>2.4251234453627552E-2</v>
      </c>
      <c r="Z3" s="230"/>
      <c r="AA3" s="230" t="s">
        <v>652</v>
      </c>
      <c r="AB3" s="40">
        <v>0.8</v>
      </c>
    </row>
    <row r="4" spans="1:28">
      <c r="A4" s="171" t="s">
        <v>414</v>
      </c>
      <c r="B4" s="138" t="s">
        <v>534</v>
      </c>
      <c r="C4" s="134">
        <v>98</v>
      </c>
      <c r="D4" s="134">
        <v>30.7</v>
      </c>
      <c r="E4" s="134">
        <v>26</v>
      </c>
      <c r="L4" s="134">
        <v>11.448</v>
      </c>
      <c r="M4" s="171" t="s">
        <v>539</v>
      </c>
      <c r="O4" s="134">
        <f t="shared" ref="O4:O65" si="0">L4/(PI()/4*E4*E4)</f>
        <v>2.1562198680662933E-2</v>
      </c>
      <c r="Z4" s="230"/>
      <c r="AA4" s="230"/>
      <c r="AB4" s="40">
        <v>0.01</v>
      </c>
    </row>
    <row r="5" spans="1:28">
      <c r="A5" s="171" t="s">
        <v>414</v>
      </c>
      <c r="B5" s="138" t="s">
        <v>534</v>
      </c>
      <c r="C5" s="134">
        <v>98</v>
      </c>
      <c r="D5" s="134">
        <v>31.4</v>
      </c>
      <c r="E5" s="134">
        <v>28</v>
      </c>
      <c r="L5" s="134">
        <v>12.401999999999999</v>
      </c>
      <c r="M5" s="171" t="s">
        <v>539</v>
      </c>
      <c r="O5" s="134">
        <f t="shared" si="0"/>
        <v>2.0141220451282509E-2</v>
      </c>
      <c r="Z5" s="230"/>
      <c r="AA5" s="230"/>
      <c r="AB5" s="40">
        <v>-0.8</v>
      </c>
    </row>
    <row r="6" spans="1:28">
      <c r="A6" s="171" t="s">
        <v>414</v>
      </c>
      <c r="B6" s="138" t="s">
        <v>534</v>
      </c>
      <c r="C6" s="134">
        <v>98</v>
      </c>
      <c r="D6" s="134">
        <v>32</v>
      </c>
      <c r="E6" s="134">
        <v>30</v>
      </c>
      <c r="L6" s="134">
        <v>13.356</v>
      </c>
      <c r="M6" s="171" t="s">
        <v>539</v>
      </c>
      <c r="O6" s="134">
        <f t="shared" si="0"/>
        <v>1.8894874843869817E-2</v>
      </c>
      <c r="Z6" s="230"/>
      <c r="AA6" s="230"/>
      <c r="AB6" s="230"/>
    </row>
    <row r="7" spans="1:28">
      <c r="A7" s="171" t="s">
        <v>414</v>
      </c>
      <c r="B7" s="138" t="s">
        <v>534</v>
      </c>
      <c r="C7" s="134">
        <v>98</v>
      </c>
      <c r="D7" s="134">
        <v>32.6</v>
      </c>
      <c r="E7" s="134">
        <v>32</v>
      </c>
      <c r="L7" s="134">
        <v>15.263999999999999</v>
      </c>
      <c r="M7" s="171" t="s">
        <v>539</v>
      </c>
      <c r="O7" s="134">
        <f t="shared" si="0"/>
        <v>1.8979226963708518E-2</v>
      </c>
      <c r="Z7" s="230">
        <v>0.1</v>
      </c>
      <c r="AA7" s="230"/>
      <c r="AB7" s="230">
        <f>$AB$3/($AB$4+Z7^$AB$5)</f>
        <v>0.12659082246413764</v>
      </c>
    </row>
    <row r="8" spans="1:28">
      <c r="A8" s="171" t="s">
        <v>414</v>
      </c>
      <c r="B8" s="138" t="s">
        <v>534</v>
      </c>
      <c r="C8" s="134">
        <v>98</v>
      </c>
      <c r="D8" s="134">
        <v>33.1</v>
      </c>
      <c r="E8" s="134">
        <v>34</v>
      </c>
      <c r="L8" s="134">
        <v>16.695</v>
      </c>
      <c r="M8" s="171" t="s">
        <v>539</v>
      </c>
      <c r="O8" s="134">
        <f t="shared" si="0"/>
        <v>1.8388178373143202E-2</v>
      </c>
      <c r="Z8" s="230">
        <f>Z7+0.1</f>
        <v>0.2</v>
      </c>
      <c r="AA8" s="230"/>
      <c r="AB8" s="230">
        <f t="shared" ref="AB8:AB48" si="1">$AB$3/($AB$4+Z8^$AB$5)</f>
        <v>0.22014925292537504</v>
      </c>
    </row>
    <row r="9" spans="1:28">
      <c r="A9" s="171" t="s">
        <v>414</v>
      </c>
      <c r="B9" s="138" t="s">
        <v>534</v>
      </c>
      <c r="C9" s="134">
        <v>98</v>
      </c>
      <c r="D9" s="134">
        <v>33.6</v>
      </c>
      <c r="E9" s="134">
        <v>36</v>
      </c>
      <c r="L9" s="134">
        <v>18.602999999999998</v>
      </c>
      <c r="M9" s="171" t="s">
        <v>539</v>
      </c>
      <c r="O9" s="134">
        <f t="shared" si="0"/>
        <v>1.8276292631719315E-2</v>
      </c>
      <c r="Z9" s="230">
        <f>Z8+0.1</f>
        <v>0.30000000000000004</v>
      </c>
      <c r="AA9" s="230"/>
      <c r="AB9" s="230">
        <f t="shared" si="1"/>
        <v>0.30418131992287273</v>
      </c>
    </row>
    <row r="10" spans="1:28">
      <c r="A10" s="171" t="s">
        <v>414</v>
      </c>
      <c r="B10" s="138" t="s">
        <v>534</v>
      </c>
      <c r="C10" s="134">
        <v>98</v>
      </c>
      <c r="D10" s="134">
        <v>34.1</v>
      </c>
      <c r="E10" s="134">
        <v>38</v>
      </c>
      <c r="L10" s="134">
        <v>20.033999999999999</v>
      </c>
      <c r="M10" s="171" t="s">
        <v>539</v>
      </c>
      <c r="O10" s="134">
        <f t="shared" si="0"/>
        <v>1.7664876065944773E-2</v>
      </c>
      <c r="Z10" s="230">
        <f>Z9+0.1</f>
        <v>0.4</v>
      </c>
      <c r="AA10" s="230"/>
      <c r="AB10" s="230">
        <f t="shared" si="1"/>
        <v>0.38252199282558574</v>
      </c>
    </row>
    <row r="11" spans="1:28">
      <c r="A11" s="171" t="s">
        <v>414</v>
      </c>
      <c r="B11" s="138" t="s">
        <v>534</v>
      </c>
      <c r="C11" s="134">
        <v>98</v>
      </c>
      <c r="D11" s="134">
        <v>34.5</v>
      </c>
      <c r="E11" s="134">
        <v>40</v>
      </c>
      <c r="L11" s="134">
        <v>22.419</v>
      </c>
      <c r="M11" s="171" t="s">
        <v>539</v>
      </c>
      <c r="O11" s="134">
        <f t="shared" si="0"/>
        <v>1.7840473345886006E-2</v>
      </c>
      <c r="Z11" s="230">
        <f>Z10+0.1</f>
        <v>0.5</v>
      </c>
      <c r="AA11" s="230"/>
      <c r="AB11" s="230">
        <f t="shared" si="1"/>
        <v>0.45685539678502168</v>
      </c>
    </row>
    <row r="12" spans="1:28">
      <c r="A12" s="171" t="s">
        <v>414</v>
      </c>
      <c r="B12" s="138" t="s">
        <v>534</v>
      </c>
      <c r="C12" s="134">
        <v>98</v>
      </c>
      <c r="D12" s="134">
        <v>34.9</v>
      </c>
      <c r="E12" s="134">
        <v>42</v>
      </c>
      <c r="L12" s="134">
        <v>24.326999999999998</v>
      </c>
      <c r="M12" s="171" t="s">
        <v>539</v>
      </c>
      <c r="O12" s="134">
        <f t="shared" si="0"/>
        <v>1.7559012701118083E-2</v>
      </c>
      <c r="Z12" s="230">
        <f>Z11+0.5</f>
        <v>1</v>
      </c>
      <c r="AA12" s="230"/>
      <c r="AB12" s="230">
        <f t="shared" si="1"/>
        <v>0.79207920792079212</v>
      </c>
    </row>
    <row r="13" spans="1:28">
      <c r="A13" s="171" t="s">
        <v>414</v>
      </c>
      <c r="B13" s="138" t="s">
        <v>534</v>
      </c>
      <c r="C13" s="134">
        <v>98</v>
      </c>
      <c r="D13" s="134">
        <v>35.200000000000003</v>
      </c>
      <c r="E13" s="134">
        <v>44</v>
      </c>
      <c r="L13" s="134">
        <v>27.189</v>
      </c>
      <c r="M13" s="171" t="s">
        <v>539</v>
      </c>
      <c r="O13" s="134">
        <f t="shared" si="0"/>
        <v>1.7881255155890674E-2</v>
      </c>
      <c r="Z13" s="230">
        <f t="shared" ref="Z13:Z20" si="2">Z12+0.5</f>
        <v>1.5</v>
      </c>
      <c r="AA13" s="230"/>
      <c r="AB13" s="230">
        <f t="shared" si="1"/>
        <v>1.0914332058682981</v>
      </c>
    </row>
    <row r="14" spans="1:28">
      <c r="A14" s="171" t="s">
        <v>414</v>
      </c>
      <c r="B14" s="138" t="s">
        <v>534</v>
      </c>
      <c r="C14" s="134">
        <v>98</v>
      </c>
      <c r="D14" s="134">
        <v>35.5</v>
      </c>
      <c r="E14" s="134">
        <v>46</v>
      </c>
      <c r="L14" s="134">
        <v>29.573999999999998</v>
      </c>
      <c r="M14" s="171" t="s">
        <v>539</v>
      </c>
      <c r="O14" s="134">
        <f t="shared" si="0"/>
        <v>1.7795267625707798E-2</v>
      </c>
      <c r="Z14" s="230">
        <f t="shared" si="2"/>
        <v>2</v>
      </c>
      <c r="AA14" s="230"/>
      <c r="AB14" s="230">
        <f t="shared" si="1"/>
        <v>1.3690444528811365</v>
      </c>
    </row>
    <row r="15" spans="1:28">
      <c r="A15" s="171" t="s">
        <v>414</v>
      </c>
      <c r="B15" s="138" t="s">
        <v>534</v>
      </c>
      <c r="C15" s="134">
        <v>98</v>
      </c>
      <c r="D15" s="134">
        <v>35.799999999999997</v>
      </c>
      <c r="E15" s="134">
        <v>48</v>
      </c>
      <c r="L15" s="134">
        <v>32.436</v>
      </c>
      <c r="M15" s="171" t="s">
        <v>539</v>
      </c>
      <c r="O15" s="134">
        <f t="shared" si="0"/>
        <v>1.7924825465724714E-2</v>
      </c>
      <c r="Z15" s="230">
        <f t="shared" si="2"/>
        <v>2.5</v>
      </c>
      <c r="AA15" s="230"/>
      <c r="AB15" s="230">
        <f t="shared" si="1"/>
        <v>1.6311558146718155</v>
      </c>
    </row>
    <row r="16" spans="1:28">
      <c r="A16" s="171" t="s">
        <v>414</v>
      </c>
      <c r="B16" s="138" t="s">
        <v>534</v>
      </c>
      <c r="C16" s="134">
        <v>98</v>
      </c>
      <c r="D16" s="134">
        <v>36</v>
      </c>
      <c r="E16" s="134">
        <v>50</v>
      </c>
      <c r="L16" s="134">
        <v>35.298000000000002</v>
      </c>
      <c r="M16" s="171" t="s">
        <v>539</v>
      </c>
      <c r="O16" s="134">
        <f t="shared" si="0"/>
        <v>1.7977123780024709E-2</v>
      </c>
      <c r="Z16" s="230">
        <f t="shared" si="2"/>
        <v>3</v>
      </c>
      <c r="AA16" s="230"/>
      <c r="AB16" s="230">
        <f t="shared" si="1"/>
        <v>1.8812744329327922</v>
      </c>
    </row>
    <row r="17" spans="1:28">
      <c r="A17" s="171" t="s">
        <v>414</v>
      </c>
      <c r="B17" s="138" t="s">
        <v>534</v>
      </c>
      <c r="C17" s="134">
        <v>98</v>
      </c>
      <c r="D17" s="134">
        <v>36.200000000000003</v>
      </c>
      <c r="E17" s="134">
        <v>52</v>
      </c>
      <c r="L17" s="134">
        <v>38.637</v>
      </c>
      <c r="M17" s="171" t="s">
        <v>539</v>
      </c>
      <c r="O17" s="134">
        <f t="shared" si="0"/>
        <v>1.819310513680935E-2</v>
      </c>
      <c r="Z17" s="230">
        <f t="shared" si="2"/>
        <v>3.5</v>
      </c>
      <c r="AA17" s="230"/>
      <c r="AB17" s="230">
        <f t="shared" si="1"/>
        <v>2.1216378035294752</v>
      </c>
    </row>
    <row r="18" spans="1:28">
      <c r="A18" s="171" t="s">
        <v>414</v>
      </c>
      <c r="B18" s="138" t="s">
        <v>534</v>
      </c>
      <c r="C18" s="134">
        <v>132</v>
      </c>
      <c r="D18" s="134">
        <v>30.5</v>
      </c>
      <c r="E18" s="134">
        <v>36</v>
      </c>
      <c r="L18" s="134">
        <v>41.975999999999999</v>
      </c>
      <c r="M18" s="171" t="s">
        <v>540</v>
      </c>
      <c r="O18" s="134">
        <f t="shared" si="0"/>
        <v>4.1238814143366657E-2</v>
      </c>
      <c r="Z18" s="230">
        <f t="shared" si="2"/>
        <v>4</v>
      </c>
      <c r="AA18" s="230"/>
      <c r="AB18" s="230">
        <f t="shared" si="1"/>
        <v>2.353792850076736</v>
      </c>
    </row>
    <row r="19" spans="1:28">
      <c r="A19" s="171" t="s">
        <v>414</v>
      </c>
      <c r="B19" s="138" t="s">
        <v>534</v>
      </c>
      <c r="C19" s="134">
        <v>132</v>
      </c>
      <c r="D19" s="134">
        <v>31</v>
      </c>
      <c r="E19" s="134">
        <v>38</v>
      </c>
      <c r="L19" s="134">
        <v>43.406999999999996</v>
      </c>
      <c r="M19" s="171" t="s">
        <v>540</v>
      </c>
      <c r="O19" s="134">
        <f t="shared" si="0"/>
        <v>3.827389814288034E-2</v>
      </c>
      <c r="Z19" s="230">
        <f t="shared" si="2"/>
        <v>4.5</v>
      </c>
      <c r="AA19" s="230"/>
      <c r="AB19" s="230">
        <f t="shared" si="1"/>
        <v>2.5788703835785638</v>
      </c>
    </row>
    <row r="20" spans="1:28">
      <c r="A20" s="171" t="s">
        <v>414</v>
      </c>
      <c r="B20" s="138" t="s">
        <v>534</v>
      </c>
      <c r="C20" s="134">
        <v>132</v>
      </c>
      <c r="D20" s="134">
        <v>31.5</v>
      </c>
      <c r="E20" s="134">
        <v>40</v>
      </c>
      <c r="L20" s="134">
        <v>44.838000000000001</v>
      </c>
      <c r="M20" s="171" t="s">
        <v>540</v>
      </c>
      <c r="O20" s="134">
        <f t="shared" si="0"/>
        <v>3.5680946691772013E-2</v>
      </c>
      <c r="Z20" s="230">
        <f t="shared" si="2"/>
        <v>5</v>
      </c>
      <c r="AA20" s="230"/>
      <c r="AB20" s="230">
        <f t="shared" si="1"/>
        <v>2.797731702587686</v>
      </c>
    </row>
    <row r="21" spans="1:28">
      <c r="A21" s="171" t="s">
        <v>414</v>
      </c>
      <c r="B21" s="138" t="s">
        <v>534</v>
      </c>
      <c r="C21" s="134">
        <v>132</v>
      </c>
      <c r="D21" s="134">
        <v>32</v>
      </c>
      <c r="E21" s="134">
        <v>42</v>
      </c>
      <c r="L21" s="134">
        <v>46.745999999999995</v>
      </c>
      <c r="M21" s="171" t="s">
        <v>540</v>
      </c>
      <c r="O21" s="134">
        <f t="shared" si="0"/>
        <v>3.3740847935481807E-2</v>
      </c>
      <c r="Z21" s="230">
        <f>Z20+1</f>
        <v>6</v>
      </c>
      <c r="AA21" s="230"/>
      <c r="AB21" s="230">
        <f t="shared" si="1"/>
        <v>3.2193826557702727</v>
      </c>
    </row>
    <row r="22" spans="1:28">
      <c r="A22" s="171" t="s">
        <v>414</v>
      </c>
      <c r="B22" s="138" t="s">
        <v>534</v>
      </c>
      <c r="C22" s="134">
        <v>132</v>
      </c>
      <c r="D22" s="134">
        <v>32.4</v>
      </c>
      <c r="E22" s="134">
        <v>44</v>
      </c>
      <c r="L22" s="134">
        <v>48.653999999999996</v>
      </c>
      <c r="M22" s="171" t="s">
        <v>540</v>
      </c>
      <c r="O22" s="134">
        <f t="shared" si="0"/>
        <v>3.1998035542120148E-2</v>
      </c>
      <c r="Z22" s="230">
        <f>Z21+1</f>
        <v>7</v>
      </c>
      <c r="AA22" s="230"/>
      <c r="AB22" s="230">
        <f t="shared" si="1"/>
        <v>3.6227825266569416</v>
      </c>
    </row>
    <row r="23" spans="1:28">
      <c r="A23" s="171" t="s">
        <v>414</v>
      </c>
      <c r="B23" s="138" t="s">
        <v>534</v>
      </c>
      <c r="C23" s="134">
        <v>132</v>
      </c>
      <c r="D23" s="134">
        <v>32.799999999999997</v>
      </c>
      <c r="E23" s="134">
        <v>46</v>
      </c>
      <c r="L23" s="134">
        <v>50.561999999999998</v>
      </c>
      <c r="M23" s="171" t="s">
        <v>540</v>
      </c>
      <c r="O23" s="134">
        <f t="shared" si="0"/>
        <v>3.0424167231048817E-2</v>
      </c>
      <c r="Z23" s="230">
        <f>Z22+1</f>
        <v>8</v>
      </c>
      <c r="AA23" s="230"/>
      <c r="AB23" s="230">
        <f t="shared" si="1"/>
        <v>4.0107373291209703</v>
      </c>
    </row>
    <row r="24" spans="1:28">
      <c r="A24" s="171" t="s">
        <v>414</v>
      </c>
      <c r="B24" s="138" t="s">
        <v>534</v>
      </c>
      <c r="C24" s="134">
        <v>132</v>
      </c>
      <c r="D24" s="134">
        <v>33.200000000000003</v>
      </c>
      <c r="E24" s="134">
        <v>48</v>
      </c>
      <c r="L24" s="134">
        <v>52.47</v>
      </c>
      <c r="M24" s="171" t="s">
        <v>540</v>
      </c>
      <c r="O24" s="134">
        <f t="shared" si="0"/>
        <v>2.8996041194554682E-2</v>
      </c>
      <c r="Z24" s="230">
        <f>Z23+1</f>
        <v>9</v>
      </c>
      <c r="AA24" s="230"/>
      <c r="AB24" s="230">
        <f t="shared" si="1"/>
        <v>4.3853088953000254</v>
      </c>
    </row>
    <row r="25" spans="1:28">
      <c r="A25" s="171" t="s">
        <v>414</v>
      </c>
      <c r="B25" s="138" t="s">
        <v>534</v>
      </c>
      <c r="C25" s="134">
        <v>132</v>
      </c>
      <c r="D25" s="134">
        <v>33.6</v>
      </c>
      <c r="E25" s="134">
        <v>50</v>
      </c>
      <c r="L25" s="134">
        <v>54.854999999999997</v>
      </c>
      <c r="M25" s="171" t="s">
        <v>540</v>
      </c>
      <c r="O25" s="134">
        <f t="shared" si="0"/>
        <v>2.793742209057894E-2</v>
      </c>
      <c r="Z25" s="230">
        <f>Z24+1</f>
        <v>10</v>
      </c>
      <c r="AA25" s="230"/>
      <c r="AB25" s="230">
        <f t="shared" si="1"/>
        <v>4.7480754482214085</v>
      </c>
    </row>
    <row r="26" spans="1:28">
      <c r="A26" s="171" t="s">
        <v>414</v>
      </c>
      <c r="B26" s="138" t="s">
        <v>534</v>
      </c>
      <c r="C26" s="134">
        <v>132</v>
      </c>
      <c r="D26" s="134">
        <v>34</v>
      </c>
      <c r="E26" s="134">
        <v>52</v>
      </c>
      <c r="L26" s="134">
        <v>57.716999999999999</v>
      </c>
      <c r="M26" s="171" t="s">
        <v>540</v>
      </c>
      <c r="O26" s="134">
        <f t="shared" si="0"/>
        <v>2.7177354587085572E-2</v>
      </c>
      <c r="Z26" s="230">
        <f t="shared" ref="Z26:Z31" si="3">Z25+2.5</f>
        <v>12.5</v>
      </c>
      <c r="AA26" s="230"/>
      <c r="AB26" s="230">
        <f t="shared" si="1"/>
        <v>5.6109574994392055</v>
      </c>
    </row>
    <row r="27" spans="1:28">
      <c r="A27" s="171" t="s">
        <v>414</v>
      </c>
      <c r="B27" s="138" t="s">
        <v>534</v>
      </c>
      <c r="C27" s="134">
        <v>132</v>
      </c>
      <c r="D27" s="134">
        <v>34.4</v>
      </c>
      <c r="E27" s="134">
        <v>54</v>
      </c>
      <c r="L27" s="134">
        <v>61.532999999999994</v>
      </c>
      <c r="M27" s="171" t="s">
        <v>540</v>
      </c>
      <c r="O27" s="134">
        <f t="shared" si="0"/>
        <v>2.68677122449207E-2</v>
      </c>
      <c r="Z27" s="230">
        <f t="shared" si="3"/>
        <v>15</v>
      </c>
      <c r="AA27" s="230"/>
      <c r="AB27" s="230">
        <f t="shared" si="1"/>
        <v>6.4213293355126515</v>
      </c>
    </row>
    <row r="28" spans="1:28">
      <c r="A28" s="171" t="s">
        <v>414</v>
      </c>
      <c r="B28" s="138" t="s">
        <v>534</v>
      </c>
      <c r="C28" s="134">
        <v>132</v>
      </c>
      <c r="D28" s="134">
        <v>34.700000000000003</v>
      </c>
      <c r="E28" s="134">
        <v>56</v>
      </c>
      <c r="L28" s="134">
        <v>65.825999999999993</v>
      </c>
      <c r="M28" s="171" t="s">
        <v>540</v>
      </c>
      <c r="O28" s="134">
        <f t="shared" si="0"/>
        <v>2.6725850214201791E-2</v>
      </c>
      <c r="Q28" s="133" t="s">
        <v>653</v>
      </c>
      <c r="Z28" s="230">
        <f t="shared" si="3"/>
        <v>17.5</v>
      </c>
      <c r="AA28" s="230"/>
      <c r="AB28" s="230">
        <f t="shared" si="1"/>
        <v>7.1883815910896383</v>
      </c>
    </row>
    <row r="29" spans="1:28">
      <c r="A29" s="171" t="s">
        <v>414</v>
      </c>
      <c r="B29" s="138" t="s">
        <v>534</v>
      </c>
      <c r="C29" s="134">
        <v>132</v>
      </c>
      <c r="D29" s="134">
        <v>35</v>
      </c>
      <c r="E29" s="134">
        <v>58</v>
      </c>
      <c r="L29" s="134">
        <v>70.596000000000004</v>
      </c>
      <c r="M29" s="171" t="s">
        <v>540</v>
      </c>
      <c r="O29" s="134">
        <f t="shared" si="0"/>
        <v>2.671986293107121E-2</v>
      </c>
      <c r="Q29" s="133" t="s">
        <v>654</v>
      </c>
      <c r="Z29" s="230">
        <f t="shared" si="3"/>
        <v>20</v>
      </c>
      <c r="AA29" s="230"/>
      <c r="AB29" s="230">
        <f t="shared" si="1"/>
        <v>7.9185803529715821</v>
      </c>
    </row>
    <row r="30" spans="1:28">
      <c r="A30" s="171" t="s">
        <v>414</v>
      </c>
      <c r="B30" s="138" t="s">
        <v>534</v>
      </c>
      <c r="C30" s="134">
        <v>132</v>
      </c>
      <c r="D30" s="134">
        <v>35.299999999999997</v>
      </c>
      <c r="E30" s="134">
        <v>60</v>
      </c>
      <c r="L30" s="134">
        <v>75.843000000000004</v>
      </c>
      <c r="M30" s="171" t="s">
        <v>540</v>
      </c>
      <c r="O30" s="134">
        <f t="shared" si="0"/>
        <v>2.6823974108708043E-2</v>
      </c>
      <c r="Z30" s="230">
        <f t="shared" si="3"/>
        <v>22.5</v>
      </c>
      <c r="AA30" s="230"/>
      <c r="AB30" s="230">
        <f t="shared" si="1"/>
        <v>8.6167294401792009</v>
      </c>
    </row>
    <row r="31" spans="1:28">
      <c r="A31" s="171" t="s">
        <v>414</v>
      </c>
      <c r="B31" s="138" t="s">
        <v>534</v>
      </c>
      <c r="C31" s="134">
        <v>132</v>
      </c>
      <c r="D31" s="134">
        <v>35.6</v>
      </c>
      <c r="E31" s="134">
        <v>62</v>
      </c>
      <c r="L31" s="134">
        <v>82.043999999999997</v>
      </c>
      <c r="M31" s="171" t="s">
        <v>540</v>
      </c>
      <c r="O31" s="134">
        <f t="shared" si="0"/>
        <v>2.7175251094758504E-2</v>
      </c>
      <c r="Z31" s="230">
        <f t="shared" si="3"/>
        <v>25</v>
      </c>
      <c r="AA31" s="230"/>
      <c r="AB31" s="230">
        <f t="shared" si="1"/>
        <v>9.2865430422517434</v>
      </c>
    </row>
    <row r="32" spans="1:28">
      <c r="A32" s="171" t="s">
        <v>414</v>
      </c>
      <c r="B32" s="138" t="s">
        <v>534</v>
      </c>
      <c r="C32" s="134">
        <v>132</v>
      </c>
      <c r="D32" s="134">
        <v>35.9</v>
      </c>
      <c r="E32" s="134">
        <v>64</v>
      </c>
      <c r="L32" s="134">
        <v>88.245000000000005</v>
      </c>
      <c r="M32" s="171" t="s">
        <v>540</v>
      </c>
      <c r="O32" s="134">
        <f t="shared" si="0"/>
        <v>2.7430913970984971E-2</v>
      </c>
      <c r="Z32" s="230">
        <f>Z31+5</f>
        <v>30</v>
      </c>
      <c r="AA32" s="230"/>
      <c r="AB32" s="230">
        <f t="shared" si="1"/>
        <v>10.552463285442391</v>
      </c>
    </row>
    <row r="33" spans="1:28">
      <c r="A33" s="171" t="s">
        <v>414</v>
      </c>
      <c r="B33" s="138" t="s">
        <v>534</v>
      </c>
      <c r="C33" s="134">
        <v>132</v>
      </c>
      <c r="D33" s="134">
        <v>36.1</v>
      </c>
      <c r="E33" s="134">
        <v>66</v>
      </c>
      <c r="L33" s="134">
        <v>95.4</v>
      </c>
      <c r="M33" s="171" t="s">
        <v>540</v>
      </c>
      <c r="O33" s="134">
        <f t="shared" si="0"/>
        <v>2.7884998293786621E-2</v>
      </c>
      <c r="Z33" s="230">
        <f t="shared" ref="Z33:Z48" si="4">Z32+5</f>
        <v>35</v>
      </c>
      <c r="AA33" s="230"/>
      <c r="AB33" s="230">
        <f t="shared" si="1"/>
        <v>11.734295299219589</v>
      </c>
    </row>
    <row r="34" spans="1:28">
      <c r="A34" s="171" t="s">
        <v>414</v>
      </c>
      <c r="B34" s="138" t="s">
        <v>534</v>
      </c>
      <c r="C34" s="134">
        <v>132</v>
      </c>
      <c r="D34" s="134">
        <v>36.299999999999997</v>
      </c>
      <c r="E34" s="134">
        <v>68</v>
      </c>
      <c r="L34" s="134">
        <v>103.98599999999999</v>
      </c>
      <c r="M34" s="171" t="s">
        <v>540</v>
      </c>
      <c r="O34" s="134">
        <f t="shared" si="0"/>
        <v>2.8633020609608695E-2</v>
      </c>
      <c r="Z34" s="230">
        <f t="shared" si="4"/>
        <v>40</v>
      </c>
      <c r="AA34" s="230"/>
      <c r="AB34" s="230">
        <f>$AB$3/($AB$4+Z34^$AB$5)</f>
        <v>12.844807285314275</v>
      </c>
    </row>
    <row r="35" spans="1:28">
      <c r="A35" s="171" t="s">
        <v>414</v>
      </c>
      <c r="B35" s="138" t="s">
        <v>534</v>
      </c>
      <c r="C35" s="134">
        <v>132</v>
      </c>
      <c r="D35" s="134">
        <v>36.4</v>
      </c>
      <c r="E35" s="134">
        <v>70</v>
      </c>
      <c r="L35" s="134">
        <v>114.48</v>
      </c>
      <c r="M35" s="171" t="s">
        <v>540</v>
      </c>
      <c r="O35" s="134">
        <f t="shared" si="0"/>
        <v>2.974703328189417E-2</v>
      </c>
      <c r="Z35" s="230">
        <f t="shared" si="4"/>
        <v>45</v>
      </c>
      <c r="AA35" s="230"/>
      <c r="AB35" s="230">
        <f t="shared" si="1"/>
        <v>13.893566344863476</v>
      </c>
    </row>
    <row r="36" spans="1:28">
      <c r="A36" s="171" t="s">
        <v>414</v>
      </c>
      <c r="B36" s="138" t="s">
        <v>534</v>
      </c>
      <c r="C36" s="134">
        <v>35</v>
      </c>
      <c r="D36" s="134">
        <v>5.9</v>
      </c>
      <c r="E36" s="134">
        <v>4</v>
      </c>
      <c r="L36" s="134">
        <v>0.52470000000000006</v>
      </c>
      <c r="M36" s="171" t="s">
        <v>543</v>
      </c>
      <c r="O36" s="134">
        <f t="shared" si="0"/>
        <v>4.1754299320158748E-2</v>
      </c>
      <c r="Z36" s="230">
        <f t="shared" si="4"/>
        <v>50</v>
      </c>
      <c r="AA36" s="230"/>
      <c r="AB36" s="230">
        <f t="shared" si="1"/>
        <v>14.888018939891912</v>
      </c>
    </row>
    <row r="37" spans="1:28">
      <c r="A37" s="171" t="s">
        <v>414</v>
      </c>
      <c r="B37" s="138" t="s">
        <v>534</v>
      </c>
      <c r="C37" s="134">
        <v>35</v>
      </c>
      <c r="D37" s="134">
        <v>6.8</v>
      </c>
      <c r="E37" s="134">
        <v>5</v>
      </c>
      <c r="L37" s="134">
        <v>0.62009999999999998</v>
      </c>
      <c r="M37" s="171" t="s">
        <v>543</v>
      </c>
      <c r="O37" s="134">
        <f t="shared" si="0"/>
        <v>3.1581433667610972E-2</v>
      </c>
      <c r="Z37" s="230">
        <f t="shared" si="4"/>
        <v>55</v>
      </c>
      <c r="AA37" s="230"/>
      <c r="AB37" s="230">
        <f t="shared" si="1"/>
        <v>15.834130948699563</v>
      </c>
    </row>
    <row r="38" spans="1:28">
      <c r="A38" s="171" t="s">
        <v>414</v>
      </c>
      <c r="B38" s="138" t="s">
        <v>534</v>
      </c>
      <c r="C38" s="134">
        <v>35</v>
      </c>
      <c r="D38" s="134">
        <v>7.7</v>
      </c>
      <c r="E38" s="134">
        <v>6</v>
      </c>
      <c r="L38" s="134">
        <v>0.81089999999999995</v>
      </c>
      <c r="M38" s="171" t="s">
        <v>543</v>
      </c>
      <c r="O38" s="134">
        <f t="shared" si="0"/>
        <v>2.8679720745159541E-2</v>
      </c>
      <c r="Z38" s="230">
        <f t="shared" si="4"/>
        <v>60</v>
      </c>
      <c r="AA38" s="230"/>
      <c r="AB38" s="230">
        <f t="shared" si="1"/>
        <v>16.736791759551004</v>
      </c>
    </row>
    <row r="39" spans="1:28">
      <c r="A39" s="171" t="s">
        <v>414</v>
      </c>
      <c r="B39" s="138" t="s">
        <v>534</v>
      </c>
      <c r="C39" s="134">
        <v>35</v>
      </c>
      <c r="D39" s="134">
        <v>8.5</v>
      </c>
      <c r="E39" s="134">
        <v>7</v>
      </c>
      <c r="L39" s="134">
        <v>1.1447999999999998</v>
      </c>
      <c r="M39" s="171" t="s">
        <v>543</v>
      </c>
      <c r="O39" s="134">
        <f t="shared" si="0"/>
        <v>2.9747033281894167E-2</v>
      </c>
      <c r="Z39" s="230">
        <f t="shared" si="4"/>
        <v>65</v>
      </c>
      <c r="AB39" s="230">
        <f t="shared" si="1"/>
        <v>17.600082412887609</v>
      </c>
    </row>
    <row r="40" spans="1:28">
      <c r="A40" s="171" t="s">
        <v>414</v>
      </c>
      <c r="B40" s="138" t="s">
        <v>534</v>
      </c>
      <c r="C40" s="134">
        <v>35</v>
      </c>
      <c r="D40" s="134">
        <v>9.1999999999999993</v>
      </c>
      <c r="E40" s="134">
        <v>8</v>
      </c>
      <c r="L40" s="134">
        <v>1.7172000000000001</v>
      </c>
      <c r="M40" s="171" t="s">
        <v>543</v>
      </c>
      <c r="O40" s="134">
        <f t="shared" si="0"/>
        <v>3.4162608534675336E-2</v>
      </c>
      <c r="Z40" s="230">
        <f t="shared" si="4"/>
        <v>70</v>
      </c>
      <c r="AB40" s="230">
        <f t="shared" si="1"/>
        <v>18.427460796661467</v>
      </c>
    </row>
    <row r="41" spans="1:28">
      <c r="A41" s="171" t="s">
        <v>414</v>
      </c>
      <c r="B41" s="138" t="s">
        <v>534</v>
      </c>
      <c r="C41" s="134">
        <v>35</v>
      </c>
      <c r="D41" s="134">
        <v>9.9</v>
      </c>
      <c r="E41" s="134">
        <v>9</v>
      </c>
      <c r="L41" s="134">
        <v>2.4803999999999999</v>
      </c>
      <c r="M41" s="171" t="s">
        <v>543</v>
      </c>
      <c r="O41" s="134">
        <f t="shared" si="0"/>
        <v>3.8989424281001203E-2</v>
      </c>
      <c r="Z41" s="230">
        <f t="shared" si="4"/>
        <v>75</v>
      </c>
      <c r="AB41" s="230">
        <f t="shared" si="1"/>
        <v>19.221893830695706</v>
      </c>
    </row>
    <row r="42" spans="1:28">
      <c r="A42" s="171" t="s">
        <v>414</v>
      </c>
      <c r="B42" s="138" t="s">
        <v>534</v>
      </c>
      <c r="C42" s="134">
        <v>35</v>
      </c>
      <c r="D42" s="134">
        <v>10.5</v>
      </c>
      <c r="E42" s="134">
        <v>10</v>
      </c>
      <c r="L42" s="134">
        <v>3.2913000000000001</v>
      </c>
      <c r="M42" s="171" t="s">
        <v>543</v>
      </c>
      <c r="O42" s="134">
        <f t="shared" si="0"/>
        <v>4.1906133135868412E-2</v>
      </c>
      <c r="Z42" s="230">
        <f t="shared" si="4"/>
        <v>80</v>
      </c>
      <c r="AB42" s="230">
        <f t="shared" si="1"/>
        <v>19.985954446043451</v>
      </c>
    </row>
    <row r="43" spans="1:28">
      <c r="A43" s="171" t="s">
        <v>414</v>
      </c>
      <c r="B43" s="138" t="s">
        <v>534</v>
      </c>
      <c r="C43" s="134">
        <v>35</v>
      </c>
      <c r="D43" s="134">
        <v>11.7</v>
      </c>
      <c r="E43" s="134">
        <v>12</v>
      </c>
      <c r="L43" s="134">
        <v>5.4855</v>
      </c>
      <c r="M43" s="171" t="s">
        <v>543</v>
      </c>
      <c r="O43" s="134">
        <f t="shared" si="0"/>
        <v>4.8502468907255104E-2</v>
      </c>
      <c r="Z43" s="230">
        <f t="shared" si="4"/>
        <v>85</v>
      </c>
      <c r="AB43" s="230">
        <f t="shared" si="1"/>
        <v>20.721894416626938</v>
      </c>
    </row>
    <row r="44" spans="1:28">
      <c r="A44" s="171" t="s">
        <v>414</v>
      </c>
      <c r="B44" s="138" t="s">
        <v>534</v>
      </c>
      <c r="C44" s="134">
        <v>35</v>
      </c>
      <c r="D44" s="134">
        <v>12.7</v>
      </c>
      <c r="E44" s="134">
        <v>14</v>
      </c>
      <c r="L44" s="134">
        <v>7.8227999999999991</v>
      </c>
      <c r="M44" s="171" t="s">
        <v>543</v>
      </c>
      <c r="O44" s="134">
        <f t="shared" si="0"/>
        <v>5.081784852323587E-2</v>
      </c>
      <c r="Z44" s="230">
        <f t="shared" si="4"/>
        <v>90</v>
      </c>
      <c r="AB44" s="230">
        <f t="shared" si="1"/>
        <v>21.431700164346083</v>
      </c>
    </row>
    <row r="45" spans="1:28">
      <c r="A45" s="171" t="s">
        <v>414</v>
      </c>
      <c r="B45" s="138" t="s">
        <v>534</v>
      </c>
      <c r="C45" s="134">
        <v>35</v>
      </c>
      <c r="D45" s="134">
        <v>13.6</v>
      </c>
      <c r="E45" s="134">
        <v>16</v>
      </c>
      <c r="L45" s="134">
        <v>10.494</v>
      </c>
      <c r="M45" s="171" t="s">
        <v>543</v>
      </c>
      <c r="O45" s="134">
        <f t="shared" si="0"/>
        <v>5.219287415019843E-2</v>
      </c>
      <c r="Z45" s="230">
        <f t="shared" si="4"/>
        <v>95</v>
      </c>
      <c r="AB45" s="230">
        <f t="shared" si="1"/>
        <v>22.117136269385966</v>
      </c>
    </row>
    <row r="46" spans="1:28">
      <c r="A46" s="171" t="s">
        <v>414</v>
      </c>
      <c r="B46" s="138" t="s">
        <v>534</v>
      </c>
      <c r="C46" s="134">
        <v>35</v>
      </c>
      <c r="D46" s="134">
        <v>14.2</v>
      </c>
      <c r="E46" s="134">
        <v>18</v>
      </c>
      <c r="L46" s="134">
        <v>13.833</v>
      </c>
      <c r="M46" s="171" t="s">
        <v>543</v>
      </c>
      <c r="O46" s="134">
        <f t="shared" si="0"/>
        <v>5.4360255007165147E-2</v>
      </c>
      <c r="Z46" s="230">
        <f t="shared" si="4"/>
        <v>100</v>
      </c>
      <c r="AB46" s="230">
        <f t="shared" si="1"/>
        <v>22.779779916064125</v>
      </c>
    </row>
    <row r="47" spans="1:28">
      <c r="A47" s="171" t="s">
        <v>414</v>
      </c>
      <c r="B47" s="138" t="s">
        <v>534</v>
      </c>
      <c r="C47" s="134">
        <v>35</v>
      </c>
      <c r="D47" s="134">
        <v>14.9</v>
      </c>
      <c r="E47" s="134">
        <v>20</v>
      </c>
      <c r="L47" s="134">
        <v>16.695</v>
      </c>
      <c r="M47" s="171" t="s">
        <v>543</v>
      </c>
      <c r="O47" s="134">
        <f t="shared" si="0"/>
        <v>5.3141835498383853E-2</v>
      </c>
      <c r="Z47" s="230">
        <f t="shared" si="4"/>
        <v>105</v>
      </c>
      <c r="AB47" s="230">
        <f t="shared" si="1"/>
        <v>23.421048532485987</v>
      </c>
    </row>
    <row r="48" spans="1:28">
      <c r="A48" s="171" t="s">
        <v>414</v>
      </c>
      <c r="B48" s="138" t="s">
        <v>534</v>
      </c>
      <c r="C48" s="134">
        <v>35</v>
      </c>
      <c r="D48" s="134">
        <v>15.5</v>
      </c>
      <c r="E48" s="134">
        <v>22</v>
      </c>
      <c r="L48" s="134">
        <v>20.033999999999999</v>
      </c>
      <c r="M48" s="171" t="s">
        <v>543</v>
      </c>
      <c r="O48" s="134">
        <f t="shared" si="0"/>
        <v>5.2702646775256719E-2</v>
      </c>
      <c r="Z48" s="230">
        <f t="shared" si="4"/>
        <v>110</v>
      </c>
      <c r="AB48" s="230">
        <f t="shared" si="1"/>
        <v>24.042222236126424</v>
      </c>
    </row>
    <row r="49" spans="1:28">
      <c r="A49" s="171" t="s">
        <v>414</v>
      </c>
      <c r="B49" s="138" t="s">
        <v>534</v>
      </c>
      <c r="C49" s="134">
        <v>35</v>
      </c>
      <c r="D49" s="134">
        <v>16</v>
      </c>
      <c r="E49" s="134">
        <v>24</v>
      </c>
      <c r="L49" s="134">
        <v>23.85</v>
      </c>
      <c r="M49" s="171" t="s">
        <v>543</v>
      </c>
      <c r="O49" s="134">
        <f t="shared" si="0"/>
        <v>5.2720074899190332E-2</v>
      </c>
      <c r="Z49" s="230" t="s">
        <v>652</v>
      </c>
      <c r="AA49" s="230">
        <v>2.8478938409300061</v>
      </c>
      <c r="AB49" s="230"/>
    </row>
    <row r="50" spans="1:28">
      <c r="A50" s="171" t="s">
        <v>414</v>
      </c>
      <c r="B50" s="138" t="s">
        <v>534</v>
      </c>
      <c r="C50" s="134">
        <v>35</v>
      </c>
      <c r="D50" s="134">
        <v>16.600000000000001</v>
      </c>
      <c r="E50" s="134">
        <v>26</v>
      </c>
      <c r="L50" s="134">
        <v>27.666</v>
      </c>
      <c r="M50" s="171" t="s">
        <v>543</v>
      </c>
      <c r="O50" s="134">
        <f t="shared" si="0"/>
        <v>5.2108646811602086E-2</v>
      </c>
      <c r="Z50" s="230"/>
      <c r="AA50" s="230">
        <v>-1.5068496803028715E-2</v>
      </c>
      <c r="AB50" s="230"/>
    </row>
    <row r="51" spans="1:28">
      <c r="A51" s="171" t="s">
        <v>414</v>
      </c>
      <c r="B51" s="138" t="s">
        <v>534</v>
      </c>
      <c r="C51" s="134">
        <v>35</v>
      </c>
      <c r="D51" s="134">
        <v>17.2</v>
      </c>
      <c r="E51" s="134">
        <v>28</v>
      </c>
      <c r="L51" s="134">
        <v>31.004999999999999</v>
      </c>
      <c r="M51" s="171" t="s">
        <v>543</v>
      </c>
      <c r="O51" s="134">
        <f t="shared" si="0"/>
        <v>5.0353051128206275E-2</v>
      </c>
      <c r="Q51" s="134" t="s">
        <v>363</v>
      </c>
      <c r="S51" s="134" t="s">
        <v>370</v>
      </c>
      <c r="T51" s="134" t="s">
        <v>365</v>
      </c>
      <c r="U51" s="134" t="s">
        <v>366</v>
      </c>
      <c r="V51" s="134" t="s">
        <v>367</v>
      </c>
      <c r="W51" s="219" t="s">
        <v>535</v>
      </c>
      <c r="X51" s="171" t="s">
        <v>421</v>
      </c>
      <c r="Z51" s="230"/>
      <c r="AA51" s="230">
        <v>-0.50385436803903705</v>
      </c>
      <c r="AB51" s="230"/>
    </row>
    <row r="52" spans="1:28">
      <c r="A52" s="171" t="s">
        <v>414</v>
      </c>
      <c r="B52" s="138" t="s">
        <v>534</v>
      </c>
      <c r="C52" s="134">
        <v>35</v>
      </c>
      <c r="D52" s="134">
        <v>17.7</v>
      </c>
      <c r="E52" s="134">
        <v>30</v>
      </c>
      <c r="L52" s="134">
        <v>34.344000000000001</v>
      </c>
      <c r="M52" s="171" t="s">
        <v>543</v>
      </c>
      <c r="O52" s="134">
        <f t="shared" si="0"/>
        <v>4.8586821027093816E-2</v>
      </c>
      <c r="Q52" s="256" t="s">
        <v>640</v>
      </c>
      <c r="R52" s="257"/>
      <c r="S52" s="257">
        <v>3</v>
      </c>
      <c r="T52" s="257">
        <v>0.22189999999999999</v>
      </c>
      <c r="U52" s="257"/>
      <c r="V52" s="257"/>
      <c r="W52" s="257">
        <v>1.2899999999999999E-3</v>
      </c>
      <c r="X52" s="256" t="s">
        <v>638</v>
      </c>
      <c r="Y52" s="257"/>
      <c r="Z52" s="230"/>
      <c r="AA52" s="230">
        <f>$AA$49/($AA$50+W52^$AA$51)</f>
        <v>9.9749552152748777E-2</v>
      </c>
      <c r="AB52" s="230">
        <f>(AA52-T52)^2</f>
        <v>1.4920731909284038E-2</v>
      </c>
    </row>
    <row r="53" spans="1:28">
      <c r="A53" s="171" t="s">
        <v>414</v>
      </c>
      <c r="B53" s="138" t="s">
        <v>534</v>
      </c>
      <c r="C53" s="134">
        <v>36</v>
      </c>
      <c r="D53" s="135">
        <v>8.8000000000000007</v>
      </c>
      <c r="E53" s="135">
        <v>8</v>
      </c>
      <c r="F53" s="136">
        <v>1.6351767622932518</v>
      </c>
      <c r="G53" s="135"/>
      <c r="L53" s="134">
        <v>0.81089999999999995</v>
      </c>
      <c r="M53" s="171" t="s">
        <v>549</v>
      </c>
      <c r="N53" s="136">
        <f t="shared" ref="N53:N65" si="5">F53/2</f>
        <v>0.81758838114662591</v>
      </c>
      <c r="O53" s="134">
        <f t="shared" si="0"/>
        <v>1.6132342919152241E-2</v>
      </c>
      <c r="Q53" s="256" t="s">
        <v>646</v>
      </c>
      <c r="R53" s="257"/>
      <c r="S53" s="257"/>
      <c r="T53" s="257">
        <v>1.82</v>
      </c>
      <c r="U53" s="257">
        <v>1.1000000000000001</v>
      </c>
      <c r="V53" s="257"/>
      <c r="W53" s="257">
        <v>0.129</v>
      </c>
      <c r="X53" s="256" t="s">
        <v>639</v>
      </c>
      <c r="Y53" s="257"/>
      <c r="Z53" s="230"/>
      <c r="AA53" s="230">
        <f t="shared" ref="AA53:AA60" si="6">$AA$49/($AA$50+W53^$AA$51)</f>
        <v>1.0203020977518404</v>
      </c>
      <c r="AB53" s="230">
        <f t="shared" ref="AB53:AB60" si="7">(AA53-T53)^2</f>
        <v>0.63951673486010707</v>
      </c>
    </row>
    <row r="54" spans="1:28">
      <c r="A54" s="171" t="s">
        <v>414</v>
      </c>
      <c r="B54" s="138" t="s">
        <v>534</v>
      </c>
      <c r="C54" s="134">
        <v>36</v>
      </c>
      <c r="D54" s="135">
        <v>11.8</v>
      </c>
      <c r="E54" s="135">
        <v>10</v>
      </c>
      <c r="F54" s="136">
        <v>1.85411616971131</v>
      </c>
      <c r="G54" s="135"/>
      <c r="L54" s="134">
        <v>2.1941999999999999</v>
      </c>
      <c r="M54" s="171" t="s">
        <v>549</v>
      </c>
      <c r="N54" s="136">
        <f t="shared" si="5"/>
        <v>0.927058084855655</v>
      </c>
      <c r="O54" s="134">
        <f t="shared" si="0"/>
        <v>2.793742209057894E-2</v>
      </c>
      <c r="Q54" s="256" t="s">
        <v>645</v>
      </c>
      <c r="R54" s="257"/>
      <c r="S54" s="257"/>
      <c r="T54" s="257">
        <v>4.7300000000000004</v>
      </c>
      <c r="U54" s="257">
        <v>5.2</v>
      </c>
      <c r="V54" s="257"/>
      <c r="W54" s="257">
        <v>2.2010000000000001</v>
      </c>
      <c r="X54" s="256" t="s">
        <v>639</v>
      </c>
      <c r="Y54" s="257"/>
      <c r="Z54" s="230"/>
      <c r="AA54" s="230">
        <f t="shared" si="6"/>
        <v>4.3351445457956652</v>
      </c>
      <c r="AB54" s="230">
        <f t="shared" si="7"/>
        <v>0.15591082971491185</v>
      </c>
    </row>
    <row r="55" spans="1:28">
      <c r="A55" s="171" t="s">
        <v>414</v>
      </c>
      <c r="B55" s="138" t="s">
        <v>534</v>
      </c>
      <c r="C55" s="134">
        <v>36</v>
      </c>
      <c r="D55" s="135">
        <v>14</v>
      </c>
      <c r="E55" s="135">
        <v>12</v>
      </c>
      <c r="F55" s="136">
        <v>2.0498025508877769</v>
      </c>
      <c r="G55" s="135"/>
      <c r="L55" s="134">
        <v>4.1976000000000004</v>
      </c>
      <c r="M55" s="171" t="s">
        <v>549</v>
      </c>
      <c r="N55" s="136">
        <f t="shared" si="5"/>
        <v>1.0249012754438884</v>
      </c>
      <c r="O55" s="134">
        <f t="shared" si="0"/>
        <v>3.7114932729029999E-2</v>
      </c>
      <c r="Q55" s="256" t="s">
        <v>647</v>
      </c>
      <c r="R55" s="257"/>
      <c r="S55" s="257"/>
      <c r="T55" s="257">
        <v>8.3000000000000007</v>
      </c>
      <c r="U55" s="257">
        <v>9.9</v>
      </c>
      <c r="V55" s="257"/>
      <c r="W55" s="257">
        <v>7.0419999999999998</v>
      </c>
      <c r="X55" s="256" t="s">
        <v>639</v>
      </c>
      <c r="Y55" s="257"/>
      <c r="Z55" s="230"/>
      <c r="AA55" s="230">
        <f t="shared" si="6"/>
        <v>7.9341172752009586</v>
      </c>
      <c r="AB55" s="230">
        <f t="shared" si="7"/>
        <v>0.13387016830637161</v>
      </c>
    </row>
    <row r="56" spans="1:28">
      <c r="A56" s="171" t="s">
        <v>414</v>
      </c>
      <c r="B56" s="138" t="s">
        <v>534</v>
      </c>
      <c r="C56" s="134">
        <v>36</v>
      </c>
      <c r="D56" s="135">
        <v>15.6</v>
      </c>
      <c r="E56" s="135">
        <v>14</v>
      </c>
      <c r="F56" s="136">
        <v>2.2567583341910251</v>
      </c>
      <c r="G56" s="135"/>
      <c r="L56" s="134">
        <v>6.6779999999999999</v>
      </c>
      <c r="M56" s="171" t="s">
        <v>549</v>
      </c>
      <c r="N56" s="136">
        <f t="shared" si="5"/>
        <v>1.1283791670955126</v>
      </c>
      <c r="O56" s="134">
        <f t="shared" si="0"/>
        <v>4.3381090202762332E-2</v>
      </c>
      <c r="Q56" s="256" t="s">
        <v>414</v>
      </c>
      <c r="R56" s="258" t="s">
        <v>534</v>
      </c>
      <c r="S56" s="257">
        <v>35</v>
      </c>
      <c r="T56" s="257">
        <v>16.600000000000001</v>
      </c>
      <c r="U56" s="257">
        <v>26</v>
      </c>
      <c r="V56" s="257"/>
      <c r="W56" s="257">
        <v>27.666</v>
      </c>
      <c r="X56" s="256" t="s">
        <v>543</v>
      </c>
      <c r="Y56" s="257"/>
      <c r="Z56" s="230"/>
      <c r="AA56" s="230">
        <f t="shared" si="6"/>
        <v>16.496757127358471</v>
      </c>
      <c r="AB56" s="230">
        <f t="shared" si="7"/>
        <v>1.0659090751275272E-2</v>
      </c>
    </row>
    <row r="57" spans="1:28">
      <c r="A57" s="171" t="s">
        <v>414</v>
      </c>
      <c r="B57" s="138" t="s">
        <v>534</v>
      </c>
      <c r="C57" s="134">
        <v>36</v>
      </c>
      <c r="D57" s="135">
        <v>16.8</v>
      </c>
      <c r="E57" s="135">
        <v>16</v>
      </c>
      <c r="F57" s="136">
        <v>2.4721548929484132</v>
      </c>
      <c r="G57" s="135"/>
      <c r="L57" s="134">
        <v>9.0629999999999988</v>
      </c>
      <c r="M57" s="171" t="s">
        <v>549</v>
      </c>
      <c r="N57" s="136">
        <f t="shared" si="5"/>
        <v>1.2360774464742066</v>
      </c>
      <c r="O57" s="134">
        <f t="shared" si="0"/>
        <v>4.5075664038807729E-2</v>
      </c>
      <c r="Q57" s="256" t="s">
        <v>414</v>
      </c>
      <c r="R57" s="258" t="s">
        <v>534</v>
      </c>
      <c r="S57" s="257">
        <v>35</v>
      </c>
      <c r="T57" s="257">
        <v>17.2</v>
      </c>
      <c r="U57" s="257">
        <v>28</v>
      </c>
      <c r="V57" s="257"/>
      <c r="W57" s="257">
        <v>31.004999999999999</v>
      </c>
      <c r="X57" s="256" t="s">
        <v>543</v>
      </c>
      <c r="Y57" s="257"/>
      <c r="Z57" s="230"/>
      <c r="AA57" s="230">
        <f t="shared" si="6"/>
        <v>17.562155518493334</v>
      </c>
      <c r="AB57" s="230">
        <f t="shared" si="7"/>
        <v>0.13115661957517627</v>
      </c>
    </row>
    <row r="58" spans="1:28">
      <c r="A58" s="171" t="s">
        <v>414</v>
      </c>
      <c r="B58" s="138" t="s">
        <v>534</v>
      </c>
      <c r="C58" s="134">
        <v>36</v>
      </c>
      <c r="D58" s="135">
        <v>17.8</v>
      </c>
      <c r="E58" s="135">
        <v>18</v>
      </c>
      <c r="F58" s="136">
        <v>2.717496892263898</v>
      </c>
      <c r="G58" s="135"/>
      <c r="L58" s="134">
        <v>11.448</v>
      </c>
      <c r="M58" s="171" t="s">
        <v>549</v>
      </c>
      <c r="N58" s="136">
        <f t="shared" si="5"/>
        <v>1.358748446131949</v>
      </c>
      <c r="O58" s="134">
        <f t="shared" si="0"/>
        <v>4.4987797247309086E-2</v>
      </c>
      <c r="Q58" s="256" t="s">
        <v>414</v>
      </c>
      <c r="R58" s="258" t="s">
        <v>534</v>
      </c>
      <c r="S58" s="257">
        <v>35</v>
      </c>
      <c r="T58" s="257">
        <v>17.7</v>
      </c>
      <c r="U58" s="257">
        <v>30</v>
      </c>
      <c r="V58" s="257"/>
      <c r="W58" s="257">
        <v>34.344000000000001</v>
      </c>
      <c r="X58" s="256" t="s">
        <v>543</v>
      </c>
      <c r="Y58" s="257"/>
      <c r="Z58" s="230"/>
      <c r="AA58" s="230">
        <f t="shared" si="6"/>
        <v>18.582240196936279</v>
      </c>
      <c r="AB58" s="230">
        <f t="shared" si="7"/>
        <v>0.77834776509016623</v>
      </c>
    </row>
    <row r="59" spans="1:28">
      <c r="A59" s="171" t="s">
        <v>414</v>
      </c>
      <c r="B59" s="138" t="s">
        <v>534</v>
      </c>
      <c r="C59" s="134">
        <v>36</v>
      </c>
      <c r="D59" s="135">
        <v>18.5</v>
      </c>
      <c r="E59" s="135">
        <v>20</v>
      </c>
      <c r="F59" s="136">
        <v>2.9640095915284457</v>
      </c>
      <c r="G59" s="135"/>
      <c r="L59" s="134">
        <v>14.31</v>
      </c>
      <c r="M59" s="171" t="s">
        <v>549</v>
      </c>
      <c r="N59" s="136">
        <f t="shared" si="5"/>
        <v>1.4820047957642228</v>
      </c>
      <c r="O59" s="134">
        <f t="shared" si="0"/>
        <v>4.5550144712900448E-2</v>
      </c>
      <c r="Q59" s="256" t="s">
        <v>414</v>
      </c>
      <c r="R59" s="258" t="s">
        <v>534</v>
      </c>
      <c r="S59" s="257">
        <v>132</v>
      </c>
      <c r="T59" s="257">
        <v>36.299999999999997</v>
      </c>
      <c r="U59" s="257">
        <v>68</v>
      </c>
      <c r="V59" s="257"/>
      <c r="W59" s="257">
        <v>103.98599999999999</v>
      </c>
      <c r="X59" s="256" t="s">
        <v>540</v>
      </c>
      <c r="Y59" s="257"/>
      <c r="Z59" s="230"/>
      <c r="AA59" s="230">
        <f t="shared" si="6"/>
        <v>35.048254958097253</v>
      </c>
      <c r="AB59" s="230">
        <f t="shared" si="7"/>
        <v>1.5668656499281024</v>
      </c>
    </row>
    <row r="60" spans="1:28">
      <c r="A60" s="171" t="s">
        <v>414</v>
      </c>
      <c r="B60" s="138" t="s">
        <v>534</v>
      </c>
      <c r="C60" s="134">
        <v>36</v>
      </c>
      <c r="D60" s="135">
        <v>19.100000000000001</v>
      </c>
      <c r="E60" s="135">
        <v>22</v>
      </c>
      <c r="F60" s="136">
        <v>3.2508288514318702</v>
      </c>
      <c r="G60" s="135"/>
      <c r="L60" s="134">
        <v>17.172000000000001</v>
      </c>
      <c r="M60" s="171" t="s">
        <v>549</v>
      </c>
      <c r="N60" s="136">
        <f t="shared" si="5"/>
        <v>1.6254144257159351</v>
      </c>
      <c r="O60" s="134">
        <f t="shared" si="0"/>
        <v>4.5173697235934333E-2</v>
      </c>
      <c r="Q60" s="256" t="s">
        <v>414</v>
      </c>
      <c r="R60" s="258" t="s">
        <v>534</v>
      </c>
      <c r="S60" s="257">
        <v>132</v>
      </c>
      <c r="T60" s="257">
        <v>36.4</v>
      </c>
      <c r="U60" s="257">
        <v>70</v>
      </c>
      <c r="V60" s="257"/>
      <c r="W60" s="257">
        <v>114.48</v>
      </c>
      <c r="X60" s="256" t="s">
        <v>540</v>
      </c>
      <c r="Y60" s="257"/>
      <c r="Z60" s="230"/>
      <c r="AA60" s="230">
        <f t="shared" si="6"/>
        <v>37.129635962929598</v>
      </c>
      <c r="AB60" s="230">
        <f t="shared" si="7"/>
        <v>0.53236863840020343</v>
      </c>
    </row>
    <row r="61" spans="1:28">
      <c r="A61" s="171" t="s">
        <v>414</v>
      </c>
      <c r="B61" s="138" t="s">
        <v>534</v>
      </c>
      <c r="C61" s="134">
        <v>36</v>
      </c>
      <c r="D61" s="135">
        <v>19.600000000000001</v>
      </c>
      <c r="E61" s="135">
        <v>24</v>
      </c>
      <c r="F61" s="136">
        <v>3.5682482323055424</v>
      </c>
      <c r="G61" s="135"/>
      <c r="L61" s="134">
        <v>20.510999999999999</v>
      </c>
      <c r="M61" s="171" t="s">
        <v>549</v>
      </c>
      <c r="N61" s="136">
        <f t="shared" si="5"/>
        <v>1.7841241161527712</v>
      </c>
      <c r="O61" s="134">
        <f t="shared" si="0"/>
        <v>4.5339264413303687E-2</v>
      </c>
      <c r="Z61" s="230"/>
      <c r="AA61" s="230"/>
      <c r="AB61" s="230">
        <f>SUM(AB52:AB60)</f>
        <v>3.963616228535598</v>
      </c>
    </row>
    <row r="62" spans="1:28">
      <c r="A62" s="171" t="s">
        <v>414</v>
      </c>
      <c r="B62" s="138" t="s">
        <v>534</v>
      </c>
      <c r="C62" s="134">
        <v>36</v>
      </c>
      <c r="D62" s="135">
        <v>20</v>
      </c>
      <c r="E62" s="135">
        <v>26</v>
      </c>
      <c r="F62" s="136">
        <v>3.8761097285648303</v>
      </c>
      <c r="G62" s="135"/>
      <c r="L62" s="134">
        <v>23.372999999999998</v>
      </c>
      <c r="M62" s="171" t="s">
        <v>549</v>
      </c>
      <c r="N62" s="136">
        <f t="shared" si="5"/>
        <v>1.9380548642824151</v>
      </c>
      <c r="O62" s="134">
        <f t="shared" si="0"/>
        <v>4.402282230635348E-2</v>
      </c>
      <c r="Z62" s="230"/>
      <c r="AA62" s="230"/>
      <c r="AB62" s="230"/>
    </row>
    <row r="63" spans="1:28">
      <c r="A63" s="171" t="s">
        <v>414</v>
      </c>
      <c r="B63" s="138" t="s">
        <v>534</v>
      </c>
      <c r="C63" s="134">
        <v>36</v>
      </c>
      <c r="D63" s="135">
        <v>20.2</v>
      </c>
      <c r="E63" s="135">
        <v>28</v>
      </c>
      <c r="F63" s="136">
        <v>4.1917425633434657</v>
      </c>
      <c r="G63" s="135"/>
      <c r="L63" s="134">
        <v>26.712</v>
      </c>
      <c r="M63" s="171" t="s">
        <v>549</v>
      </c>
      <c r="N63" s="136">
        <f t="shared" si="5"/>
        <v>2.0958712816717329</v>
      </c>
      <c r="O63" s="134">
        <f t="shared" si="0"/>
        <v>4.3381090202762332E-2</v>
      </c>
      <c r="Z63" s="230"/>
      <c r="AA63" s="230"/>
      <c r="AB63" s="230"/>
    </row>
    <row r="64" spans="1:28">
      <c r="A64" s="171" t="s">
        <v>414</v>
      </c>
      <c r="B64" s="138" t="s">
        <v>534</v>
      </c>
      <c r="C64" s="134">
        <v>36</v>
      </c>
      <c r="D64" s="135">
        <v>20.399999999999999</v>
      </c>
      <c r="E64" s="135">
        <v>30</v>
      </c>
      <c r="F64" s="136">
        <v>4.5135166683820502</v>
      </c>
      <c r="G64" s="135"/>
      <c r="L64" s="134">
        <v>30.527999999999999</v>
      </c>
      <c r="M64" s="171" t="s">
        <v>549</v>
      </c>
      <c r="N64" s="136">
        <f t="shared" si="5"/>
        <v>2.2567583341910251</v>
      </c>
      <c r="O64" s="134">
        <f t="shared" si="0"/>
        <v>4.3188285357416721E-2</v>
      </c>
      <c r="Z64" s="230"/>
      <c r="AA64" s="230"/>
      <c r="AB64" s="230"/>
    </row>
    <row r="65" spans="1:28">
      <c r="A65" s="171" t="s">
        <v>414</v>
      </c>
      <c r="B65" s="138" t="s">
        <v>534</v>
      </c>
      <c r="C65" s="134">
        <v>36</v>
      </c>
      <c r="D65" s="135">
        <v>20.5</v>
      </c>
      <c r="E65" s="135">
        <v>32</v>
      </c>
      <c r="F65" s="136">
        <v>4.8402073946399229</v>
      </c>
      <c r="G65" s="135"/>
      <c r="L65" s="134">
        <v>34.820999999999998</v>
      </c>
      <c r="M65" s="171" t="s">
        <v>549</v>
      </c>
      <c r="N65" s="136">
        <f t="shared" si="5"/>
        <v>2.4201036973199614</v>
      </c>
      <c r="O65" s="134">
        <f t="shared" si="0"/>
        <v>4.3296361510960057E-2</v>
      </c>
      <c r="Z65" s="230"/>
      <c r="AA65" s="230"/>
      <c r="AB65" s="230"/>
    </row>
    <row r="66" spans="1:28">
      <c r="A66" s="171" t="s">
        <v>640</v>
      </c>
      <c r="C66" s="134">
        <v>3</v>
      </c>
      <c r="D66" s="134">
        <v>0.22189999999999999</v>
      </c>
      <c r="L66" s="134">
        <v>1.2899999999999999E-3</v>
      </c>
      <c r="M66" s="171" t="s">
        <v>638</v>
      </c>
    </row>
    <row r="67" spans="1:28">
      <c r="A67" s="171" t="s">
        <v>641</v>
      </c>
      <c r="C67" s="134">
        <v>3</v>
      </c>
      <c r="D67" s="134">
        <v>0.20780000000000001</v>
      </c>
      <c r="L67" s="134">
        <v>1.2199999999999999E-3</v>
      </c>
      <c r="M67" s="171" t="s">
        <v>638</v>
      </c>
    </row>
    <row r="68" spans="1:28">
      <c r="A68" s="171" t="s">
        <v>642</v>
      </c>
      <c r="C68" s="134">
        <v>3</v>
      </c>
      <c r="D68" s="134">
        <v>0.2054</v>
      </c>
      <c r="L68" s="134">
        <v>9.5E-4</v>
      </c>
      <c r="M68" s="171" t="s">
        <v>638</v>
      </c>
    </row>
    <row r="69" spans="1:28">
      <c r="A69" s="171" t="s">
        <v>643</v>
      </c>
      <c r="C69" s="134">
        <v>3</v>
      </c>
      <c r="D69" s="134">
        <v>0.22750000000000001</v>
      </c>
      <c r="L69" s="134">
        <v>8.7000000000000001E-4</v>
      </c>
      <c r="M69" s="171" t="s">
        <v>638</v>
      </c>
    </row>
    <row r="70" spans="1:28">
      <c r="A70" s="171" t="s">
        <v>644</v>
      </c>
      <c r="C70" s="134">
        <v>3</v>
      </c>
      <c r="D70" s="134">
        <v>0.22209999999999999</v>
      </c>
      <c r="L70" s="134">
        <v>6.7000000000000002E-4</v>
      </c>
      <c r="M70" s="171" t="s">
        <v>638</v>
      </c>
    </row>
    <row r="71" spans="1:28">
      <c r="A71" s="171" t="s">
        <v>645</v>
      </c>
      <c r="D71" s="134">
        <v>4.7300000000000004</v>
      </c>
      <c r="E71" s="134">
        <v>5.2</v>
      </c>
      <c r="L71" s="134">
        <v>2.2010000000000001</v>
      </c>
      <c r="M71" s="171" t="s">
        <v>639</v>
      </c>
      <c r="O71" s="134">
        <f t="shared" ref="O71:O84" si="8">L71/(PI()/4*E71*E71)</f>
        <v>0.10363906205481113</v>
      </c>
    </row>
    <row r="72" spans="1:28">
      <c r="A72" s="171" t="s">
        <v>646</v>
      </c>
      <c r="D72" s="134">
        <v>1.82</v>
      </c>
      <c r="E72" s="134">
        <v>1.1000000000000001</v>
      </c>
      <c r="L72" s="134">
        <v>0.129</v>
      </c>
      <c r="M72" s="171" t="s">
        <v>639</v>
      </c>
      <c r="O72" s="134">
        <f t="shared" si="8"/>
        <v>0.13574206716598014</v>
      </c>
    </row>
    <row r="73" spans="1:28">
      <c r="A73" s="171" t="s">
        <v>647</v>
      </c>
      <c r="D73" s="134">
        <v>8.3000000000000007</v>
      </c>
      <c r="E73" s="134">
        <v>9.9</v>
      </c>
      <c r="L73" s="134">
        <v>7.0419999999999998</v>
      </c>
      <c r="M73" s="171" t="s">
        <v>639</v>
      </c>
      <c r="O73" s="134">
        <f t="shared" si="8"/>
        <v>9.1482020957300431E-2</v>
      </c>
    </row>
    <row r="74" spans="1:28">
      <c r="A74" s="171">
        <v>1</v>
      </c>
      <c r="B74" s="171" t="s">
        <v>534</v>
      </c>
      <c r="C74" s="134">
        <v>57</v>
      </c>
      <c r="D74" s="286">
        <v>24.8</v>
      </c>
      <c r="E74" s="286">
        <v>41.5</v>
      </c>
      <c r="F74" s="287"/>
      <c r="G74" s="287"/>
      <c r="H74" s="287"/>
      <c r="I74" s="287"/>
      <c r="J74" s="287"/>
      <c r="K74" s="287"/>
      <c r="L74" s="286">
        <v>59.8</v>
      </c>
      <c r="M74" s="171" t="s">
        <v>730</v>
      </c>
      <c r="O74" s="134">
        <f t="shared" si="8"/>
        <v>4.4209449717034534E-2</v>
      </c>
    </row>
    <row r="75" spans="1:28">
      <c r="A75" s="171">
        <v>2</v>
      </c>
      <c r="B75" s="171" t="s">
        <v>534</v>
      </c>
      <c r="C75" s="134">
        <v>57</v>
      </c>
      <c r="D75" s="286">
        <v>22.6</v>
      </c>
      <c r="E75" s="286">
        <v>31.6</v>
      </c>
      <c r="F75" s="287"/>
      <c r="G75" s="287"/>
      <c r="H75" s="287"/>
      <c r="I75" s="287"/>
      <c r="J75" s="287"/>
      <c r="K75" s="287"/>
      <c r="L75" s="286">
        <v>34.6</v>
      </c>
      <c r="M75" s="171" t="s">
        <v>730</v>
      </c>
      <c r="O75" s="134">
        <f t="shared" si="8"/>
        <v>4.4117617617205403E-2</v>
      </c>
    </row>
    <row r="76" spans="1:28">
      <c r="A76" s="171">
        <v>3</v>
      </c>
      <c r="B76" s="171" t="s">
        <v>534</v>
      </c>
      <c r="C76" s="134">
        <v>57</v>
      </c>
      <c r="D76" s="286">
        <v>17.399999999999999</v>
      </c>
      <c r="E76" s="286">
        <v>20.5</v>
      </c>
      <c r="F76" s="287"/>
      <c r="G76" s="287"/>
      <c r="H76" s="287"/>
      <c r="I76" s="287"/>
      <c r="J76" s="287"/>
      <c r="K76" s="287"/>
      <c r="L76" s="286">
        <v>13.5</v>
      </c>
      <c r="M76" s="171" t="s">
        <v>730</v>
      </c>
      <c r="O76" s="134">
        <f t="shared" si="8"/>
        <v>4.0901210836227719E-2</v>
      </c>
    </row>
    <row r="77" spans="1:28">
      <c r="A77" s="171">
        <v>4</v>
      </c>
      <c r="B77" s="171" t="s">
        <v>534</v>
      </c>
      <c r="C77" s="134">
        <v>57</v>
      </c>
      <c r="D77" s="286">
        <v>19.899999999999999</v>
      </c>
      <c r="E77" s="286">
        <v>27.2</v>
      </c>
      <c r="F77" s="287"/>
      <c r="G77" s="287"/>
      <c r="H77" s="287"/>
      <c r="I77" s="287"/>
      <c r="J77" s="287"/>
      <c r="K77" s="287"/>
      <c r="L77" s="286">
        <v>30.6</v>
      </c>
      <c r="M77" s="171" t="s">
        <v>730</v>
      </c>
      <c r="O77" s="134">
        <f t="shared" si="8"/>
        <v>5.2661562052465374E-2</v>
      </c>
    </row>
    <row r="78" spans="1:28">
      <c r="A78" s="171">
        <v>5</v>
      </c>
      <c r="B78" s="171" t="s">
        <v>534</v>
      </c>
      <c r="C78" s="134">
        <v>57</v>
      </c>
      <c r="D78" s="286">
        <v>23</v>
      </c>
      <c r="E78" s="286">
        <v>29.9</v>
      </c>
      <c r="F78" s="287"/>
      <c r="G78" s="287"/>
      <c r="H78" s="287"/>
      <c r="I78" s="287"/>
      <c r="J78" s="287"/>
      <c r="K78" s="287"/>
      <c r="L78" s="286">
        <v>31.5</v>
      </c>
      <c r="M78" s="171" t="s">
        <v>730</v>
      </c>
      <c r="O78" s="134">
        <f t="shared" si="8"/>
        <v>4.4861965368572641E-2</v>
      </c>
    </row>
    <row r="79" spans="1:28">
      <c r="A79" s="171">
        <v>6</v>
      </c>
      <c r="B79" s="171" t="s">
        <v>534</v>
      </c>
      <c r="C79" s="134">
        <v>57</v>
      </c>
      <c r="D79" s="286">
        <v>18.2</v>
      </c>
      <c r="E79" s="286">
        <v>19.600000000000001</v>
      </c>
      <c r="F79" s="287"/>
      <c r="G79" s="287"/>
      <c r="H79" s="287"/>
      <c r="I79" s="287"/>
      <c r="J79" s="287"/>
      <c r="K79" s="287"/>
      <c r="L79" s="286">
        <v>8.3000000000000007</v>
      </c>
      <c r="M79" s="171" t="s">
        <v>730</v>
      </c>
      <c r="O79" s="134">
        <f t="shared" si="8"/>
        <v>2.7509080126254293E-2</v>
      </c>
    </row>
    <row r="80" spans="1:28">
      <c r="A80" s="171">
        <v>7</v>
      </c>
      <c r="B80" s="171" t="s">
        <v>534</v>
      </c>
      <c r="C80" s="134">
        <v>57</v>
      </c>
      <c r="D80" s="286">
        <v>13.5</v>
      </c>
      <c r="E80" s="286">
        <v>13.4</v>
      </c>
      <c r="F80" s="287"/>
      <c r="G80" s="287"/>
      <c r="H80" s="287"/>
      <c r="I80" s="287"/>
      <c r="J80" s="287"/>
      <c r="K80" s="287"/>
      <c r="L80" s="286">
        <v>3.7</v>
      </c>
      <c r="M80" s="171" t="s">
        <v>730</v>
      </c>
      <c r="O80" s="134">
        <f t="shared" si="8"/>
        <v>2.6236279324571739E-2</v>
      </c>
    </row>
    <row r="81" spans="1:15">
      <c r="A81" s="171">
        <v>8</v>
      </c>
      <c r="B81" s="171" t="s">
        <v>534</v>
      </c>
      <c r="C81" s="134">
        <v>57</v>
      </c>
      <c r="D81" s="286">
        <v>15.5</v>
      </c>
      <c r="E81" s="286">
        <v>17.2</v>
      </c>
      <c r="F81" s="287"/>
      <c r="G81" s="287"/>
      <c r="H81" s="287"/>
      <c r="I81" s="287"/>
      <c r="J81" s="287"/>
      <c r="K81" s="287"/>
      <c r="L81" s="286">
        <v>17.899999999999999</v>
      </c>
      <c r="M81" s="171" t="s">
        <v>730</v>
      </c>
      <c r="O81" s="134">
        <f t="shared" si="8"/>
        <v>7.703822285951667E-2</v>
      </c>
    </row>
    <row r="82" spans="1:15">
      <c r="A82" s="171">
        <v>9</v>
      </c>
      <c r="B82" s="171" t="s">
        <v>534</v>
      </c>
      <c r="C82" s="134">
        <v>57</v>
      </c>
      <c r="D82" s="286">
        <v>19</v>
      </c>
      <c r="E82" s="286">
        <v>22.4</v>
      </c>
      <c r="F82" s="287"/>
      <c r="G82" s="287"/>
      <c r="H82" s="287"/>
      <c r="I82" s="287"/>
      <c r="J82" s="287"/>
      <c r="K82" s="287"/>
      <c r="L82" s="286">
        <v>19.600000000000001</v>
      </c>
      <c r="M82" s="171" t="s">
        <v>730</v>
      </c>
      <c r="O82" s="134">
        <f t="shared" si="8"/>
        <v>4.9735919716217297E-2</v>
      </c>
    </row>
    <row r="83" spans="1:15">
      <c r="A83" s="171">
        <v>10</v>
      </c>
      <c r="B83" s="171" t="s">
        <v>534</v>
      </c>
      <c r="C83" s="134">
        <v>57</v>
      </c>
      <c r="D83" s="286">
        <v>21.1</v>
      </c>
      <c r="E83" s="286">
        <v>22.4</v>
      </c>
      <c r="F83" s="287"/>
      <c r="G83" s="287"/>
      <c r="H83" s="287"/>
      <c r="I83" s="287"/>
      <c r="J83" s="287"/>
      <c r="K83" s="287"/>
      <c r="L83" s="286">
        <v>14.7</v>
      </c>
      <c r="M83" s="171" t="s">
        <v>730</v>
      </c>
      <c r="O83" s="134">
        <f t="shared" si="8"/>
        <v>3.7301939787162973E-2</v>
      </c>
    </row>
    <row r="84" spans="1:15">
      <c r="A84" s="171">
        <v>11</v>
      </c>
      <c r="B84" s="171" t="s">
        <v>534</v>
      </c>
      <c r="C84" s="134">
        <v>57</v>
      </c>
      <c r="D84" s="286">
        <v>22.2</v>
      </c>
      <c r="E84" s="286">
        <v>34.700000000000003</v>
      </c>
      <c r="F84" s="287"/>
      <c r="G84" s="287"/>
      <c r="H84" s="287"/>
      <c r="I84" s="287"/>
      <c r="J84" s="287"/>
      <c r="K84" s="287"/>
      <c r="L84" s="286">
        <v>34.4</v>
      </c>
      <c r="M84" s="171" t="s">
        <v>730</v>
      </c>
      <c r="O84" s="134">
        <f t="shared" si="8"/>
        <v>3.6375553603874781E-2</v>
      </c>
    </row>
    <row r="85" spans="1:15">
      <c r="B85" s="171"/>
    </row>
    <row r="87" spans="1:15">
      <c r="A87" s="133" t="s">
        <v>649</v>
      </c>
    </row>
    <row r="88" spans="1:15">
      <c r="A88" s="134" t="s">
        <v>481</v>
      </c>
      <c r="C88" s="134">
        <v>22</v>
      </c>
      <c r="D88" s="134">
        <v>2.6</v>
      </c>
      <c r="L88" s="136">
        <v>0.15804597701149425</v>
      </c>
      <c r="M88" s="171" t="s">
        <v>550</v>
      </c>
    </row>
    <row r="89" spans="1:15">
      <c r="A89" s="134" t="s">
        <v>481</v>
      </c>
      <c r="C89" s="134">
        <v>34</v>
      </c>
      <c r="D89" s="134">
        <v>17.5</v>
      </c>
      <c r="L89" s="136">
        <v>12.684563758389261</v>
      </c>
      <c r="M89" s="171" t="s">
        <v>550</v>
      </c>
    </row>
    <row r="90" spans="1:15">
      <c r="A90" s="134" t="s">
        <v>481</v>
      </c>
      <c r="C90" s="134">
        <v>37</v>
      </c>
      <c r="D90" s="134">
        <v>6.8</v>
      </c>
      <c r="L90" s="136">
        <v>0.66181818181818186</v>
      </c>
      <c r="M90" s="171" t="s">
        <v>550</v>
      </c>
    </row>
    <row r="91" spans="1:15">
      <c r="A91" s="134" t="s">
        <v>481</v>
      </c>
      <c r="C91" s="134">
        <v>37</v>
      </c>
      <c r="D91" s="134">
        <v>4.2</v>
      </c>
      <c r="L91" s="136">
        <v>0.63263041065482795</v>
      </c>
      <c r="M91" s="171" t="s">
        <v>550</v>
      </c>
    </row>
    <row r="92" spans="1:15">
      <c r="A92" s="134" t="s">
        <v>481</v>
      </c>
      <c r="C92" s="134">
        <v>38</v>
      </c>
      <c r="D92" s="134">
        <v>12.2</v>
      </c>
      <c r="L92" s="136">
        <v>2.2098214285714284</v>
      </c>
      <c r="M92" s="171" t="s">
        <v>550</v>
      </c>
    </row>
    <row r="93" spans="1:15">
      <c r="A93" s="134" t="s">
        <v>481</v>
      </c>
      <c r="C93" s="134">
        <v>39</v>
      </c>
      <c r="D93" s="134">
        <v>7.8</v>
      </c>
      <c r="L93" s="136">
        <v>1.0220440881763526</v>
      </c>
      <c r="M93" s="171" t="s">
        <v>550</v>
      </c>
    </row>
    <row r="94" spans="1:15">
      <c r="A94" s="134" t="s">
        <v>481</v>
      </c>
      <c r="C94" s="134">
        <v>41</v>
      </c>
      <c r="D94" s="134">
        <v>6.7</v>
      </c>
      <c r="L94" s="136">
        <v>0.75528700906344415</v>
      </c>
      <c r="M94" s="171" t="s">
        <v>550</v>
      </c>
    </row>
    <row r="95" spans="1:15">
      <c r="A95" s="134" t="s">
        <v>481</v>
      </c>
      <c r="C95" s="134">
        <v>42</v>
      </c>
      <c r="D95" s="134">
        <v>5.8</v>
      </c>
      <c r="L95" s="136">
        <v>0.6907545164718385</v>
      </c>
      <c r="M95" s="171" t="s">
        <v>550</v>
      </c>
    </row>
    <row r="96" spans="1:15">
      <c r="A96" s="134" t="s">
        <v>481</v>
      </c>
      <c r="C96" s="134">
        <v>43</v>
      </c>
      <c r="D96" s="134">
        <v>9.8000000000000007</v>
      </c>
      <c r="L96" s="136">
        <v>1.5055467511885896</v>
      </c>
      <c r="M96" s="171" t="s">
        <v>550</v>
      </c>
    </row>
    <row r="97" spans="1:13">
      <c r="A97" s="134" t="s">
        <v>481</v>
      </c>
      <c r="C97" s="134">
        <v>45</v>
      </c>
      <c r="D97" s="134">
        <v>8.8000000000000007</v>
      </c>
      <c r="L97" s="136">
        <v>1.0606060606060606</v>
      </c>
      <c r="M97" s="171" t="s">
        <v>550</v>
      </c>
    </row>
    <row r="98" spans="1:13">
      <c r="A98" s="134" t="s">
        <v>481</v>
      </c>
      <c r="C98" s="134">
        <v>45</v>
      </c>
      <c r="D98" s="134">
        <v>6.9</v>
      </c>
      <c r="L98" s="136">
        <v>0.85239085239085244</v>
      </c>
      <c r="M98" s="171" t="s">
        <v>550</v>
      </c>
    </row>
    <row r="99" spans="1:13">
      <c r="A99" s="134" t="s">
        <v>481</v>
      </c>
      <c r="C99" s="134">
        <v>54</v>
      </c>
      <c r="D99" s="134">
        <v>11.1</v>
      </c>
      <c r="L99" s="136">
        <v>2.2614107883817427</v>
      </c>
      <c r="M99" s="171" t="s">
        <v>550</v>
      </c>
    </row>
    <row r="100" spans="1:13">
      <c r="A100" s="134" t="s">
        <v>481</v>
      </c>
      <c r="C100" s="134">
        <v>55</v>
      </c>
      <c r="D100" s="134">
        <v>25</v>
      </c>
      <c r="L100" s="136">
        <v>20.454545454545453</v>
      </c>
      <c r="M100" s="171" t="s">
        <v>550</v>
      </c>
    </row>
    <row r="101" spans="1:13">
      <c r="A101" s="134" t="s">
        <v>481</v>
      </c>
      <c r="C101" s="134">
        <v>55</v>
      </c>
      <c r="D101" s="134">
        <v>19</v>
      </c>
      <c r="L101" s="136">
        <v>15.174363807728559</v>
      </c>
      <c r="M101" s="171" t="s">
        <v>550</v>
      </c>
    </row>
    <row r="102" spans="1:13">
      <c r="A102" s="134" t="s">
        <v>481</v>
      </c>
      <c r="C102" s="134">
        <v>68</v>
      </c>
      <c r="D102" s="134">
        <v>14.2</v>
      </c>
      <c r="L102" s="136">
        <v>4.9229452054794525</v>
      </c>
      <c r="M102" s="171" t="s">
        <v>550</v>
      </c>
    </row>
    <row r="103" spans="1:13">
      <c r="A103" s="134" t="s">
        <v>481</v>
      </c>
      <c r="C103" s="134">
        <v>76</v>
      </c>
      <c r="D103" s="134">
        <v>28</v>
      </c>
      <c r="L103" s="136">
        <v>19.875</v>
      </c>
      <c r="M103" s="171" t="s">
        <v>550</v>
      </c>
    </row>
    <row r="104" spans="1:13">
      <c r="A104" s="134" t="s">
        <v>481</v>
      </c>
      <c r="C104" s="134">
        <v>82</v>
      </c>
      <c r="D104" s="134">
        <v>17.100000000000001</v>
      </c>
      <c r="L104" s="136">
        <v>6.0063224446786094</v>
      </c>
      <c r="M104" s="171" t="s">
        <v>550</v>
      </c>
    </row>
    <row r="105" spans="1:13">
      <c r="A105" s="134" t="s">
        <v>481</v>
      </c>
      <c r="C105" s="134">
        <v>87</v>
      </c>
      <c r="D105" s="134">
        <v>24.9</v>
      </c>
      <c r="L105" s="136">
        <v>30.084033613445378</v>
      </c>
      <c r="M105" s="171" t="s">
        <v>550</v>
      </c>
    </row>
    <row r="106" spans="1:13">
      <c r="A106" s="134" t="s">
        <v>481</v>
      </c>
      <c r="C106" s="134">
        <v>98</v>
      </c>
      <c r="D106" s="134">
        <v>19.600000000000001</v>
      </c>
      <c r="L106" s="136">
        <v>8.1880212282031835</v>
      </c>
      <c r="M106" s="171" t="s">
        <v>550</v>
      </c>
    </row>
    <row r="107" spans="1:13">
      <c r="A107" s="134" t="s">
        <v>481</v>
      </c>
      <c r="C107" s="134">
        <v>109</v>
      </c>
      <c r="D107" s="134">
        <v>20</v>
      </c>
      <c r="L107" s="136">
        <v>8.981481481481481</v>
      </c>
      <c r="M107" s="171" t="s">
        <v>550</v>
      </c>
    </row>
    <row r="108" spans="1:13">
      <c r="A108" s="134" t="s">
        <v>481</v>
      </c>
      <c r="C108" s="134">
        <v>110</v>
      </c>
      <c r="D108" s="134">
        <v>26.5</v>
      </c>
      <c r="L108" s="136">
        <v>18.436578171091444</v>
      </c>
      <c r="M108" s="171" t="s">
        <v>550</v>
      </c>
    </row>
    <row r="109" spans="1:13">
      <c r="A109" s="134" t="s">
        <v>481</v>
      </c>
      <c r="C109" s="134">
        <v>110</v>
      </c>
      <c r="D109" s="134">
        <v>26.5</v>
      </c>
      <c r="L109" s="136">
        <v>18.436578171091444</v>
      </c>
      <c r="M109" s="171" t="s">
        <v>550</v>
      </c>
    </row>
    <row r="110" spans="1:13">
      <c r="A110" s="134" t="s">
        <v>481</v>
      </c>
      <c r="C110" s="134">
        <v>115</v>
      </c>
      <c r="D110" s="134">
        <v>31.3</v>
      </c>
      <c r="L110" s="136">
        <v>42.333333333333336</v>
      </c>
      <c r="M110" s="171" t="s">
        <v>550</v>
      </c>
    </row>
    <row r="111" spans="1:13">
      <c r="A111" s="134" t="s">
        <v>481</v>
      </c>
      <c r="C111" s="134">
        <v>125</v>
      </c>
      <c r="D111" s="134">
        <v>15</v>
      </c>
      <c r="L111" s="136">
        <v>6.9523809523809526</v>
      </c>
      <c r="M111" s="171" t="s">
        <v>550</v>
      </c>
    </row>
    <row r="112" spans="1:13">
      <c r="A112" s="134" t="s">
        <v>481</v>
      </c>
      <c r="C112" s="134">
        <v>126</v>
      </c>
      <c r="D112" s="134">
        <v>22.6</v>
      </c>
      <c r="L112" s="136">
        <v>9.4626168224299061</v>
      </c>
      <c r="M112" s="171" t="s">
        <v>550</v>
      </c>
    </row>
    <row r="113" spans="1:13">
      <c r="A113" s="134" t="s">
        <v>481</v>
      </c>
      <c r="C113" s="134">
        <v>138</v>
      </c>
      <c r="D113" s="134">
        <v>22.8</v>
      </c>
      <c r="L113" s="136">
        <v>6.8077276908923645</v>
      </c>
      <c r="M113" s="171" t="s">
        <v>550</v>
      </c>
    </row>
    <row r="114" spans="1:13">
      <c r="A114" s="134" t="s">
        <v>481</v>
      </c>
      <c r="C114" s="134">
        <v>260</v>
      </c>
      <c r="D114" s="134">
        <v>16.2</v>
      </c>
      <c r="L114" s="136">
        <v>12</v>
      </c>
      <c r="M114" s="171" t="s">
        <v>550</v>
      </c>
    </row>
    <row r="115" spans="1:13">
      <c r="A115" s="134" t="s">
        <v>481</v>
      </c>
      <c r="C115" s="134">
        <v>260</v>
      </c>
      <c r="D115" s="134">
        <v>16.2</v>
      </c>
      <c r="L115" s="136">
        <v>12</v>
      </c>
      <c r="M115" s="171" t="s">
        <v>550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"/>
  <sheetViews>
    <sheetView workbookViewId="0">
      <selection activeCell="I28" sqref="I28"/>
    </sheetView>
  </sheetViews>
  <sheetFormatPr baseColWidth="10" defaultRowHeight="12.75"/>
  <sheetData/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28"/>
  <sheetViews>
    <sheetView workbookViewId="0">
      <selection activeCell="F8" sqref="F8"/>
    </sheetView>
  </sheetViews>
  <sheetFormatPr baseColWidth="10" defaultRowHeight="12.75"/>
  <cols>
    <col min="1" max="1" width="9.42578125" customWidth="1"/>
    <col min="2" max="2" width="9.85546875" customWidth="1"/>
    <col min="3" max="4" width="10" customWidth="1"/>
    <col min="5" max="5" width="9.85546875" customWidth="1"/>
    <col min="6" max="8" width="10" customWidth="1"/>
    <col min="9" max="9" width="7.85546875" customWidth="1"/>
  </cols>
  <sheetData>
    <row r="1" spans="1:11">
      <c r="A1" t="s">
        <v>23</v>
      </c>
    </row>
    <row r="2" spans="1:11">
      <c r="A2" t="s">
        <v>1</v>
      </c>
    </row>
    <row r="3" spans="1:11">
      <c r="A3" s="11" t="s">
        <v>24</v>
      </c>
    </row>
    <row r="4" spans="1:11">
      <c r="A4" s="12" t="s">
        <v>54</v>
      </c>
    </row>
    <row r="5" spans="1:11">
      <c r="A5" s="12" t="s">
        <v>81</v>
      </c>
    </row>
    <row r="6" spans="1:11">
      <c r="A6" s="12" t="s">
        <v>37</v>
      </c>
    </row>
    <row r="7" spans="1:11" ht="31.5">
      <c r="A7" s="13" t="s">
        <v>112</v>
      </c>
      <c r="B7" s="13" t="s">
        <v>138</v>
      </c>
      <c r="C7" s="14" t="s">
        <v>25</v>
      </c>
      <c r="D7" s="14"/>
      <c r="E7" s="14"/>
      <c r="F7" s="14"/>
      <c r="G7" s="14"/>
      <c r="H7" s="14"/>
      <c r="I7" s="14"/>
    </row>
    <row r="8" spans="1:11" ht="21">
      <c r="A8" s="15"/>
      <c r="B8" s="15"/>
      <c r="C8" s="13" t="s">
        <v>139</v>
      </c>
      <c r="D8" s="4" t="s">
        <v>26</v>
      </c>
      <c r="E8" s="4"/>
      <c r="F8" s="4" t="s">
        <v>27</v>
      </c>
      <c r="G8" s="4"/>
      <c r="H8" s="16" t="s">
        <v>28</v>
      </c>
      <c r="I8" s="16"/>
    </row>
    <row r="9" spans="1:11">
      <c r="A9" s="15"/>
      <c r="B9" s="15"/>
      <c r="C9" s="15"/>
      <c r="D9" s="17" t="s">
        <v>133</v>
      </c>
      <c r="E9" s="17" t="s">
        <v>140</v>
      </c>
      <c r="F9" s="17" t="s">
        <v>133</v>
      </c>
      <c r="G9" s="17" t="s">
        <v>140</v>
      </c>
      <c r="H9" s="17" t="s">
        <v>133</v>
      </c>
      <c r="I9" s="51" t="s">
        <v>140</v>
      </c>
      <c r="K9" t="s">
        <v>55</v>
      </c>
    </row>
    <row r="10" spans="1:11">
      <c r="A10" s="3">
        <v>36</v>
      </c>
      <c r="B10" s="3">
        <v>25</v>
      </c>
      <c r="C10" s="3">
        <v>199</v>
      </c>
      <c r="D10" s="3">
        <v>140</v>
      </c>
      <c r="E10" s="3">
        <v>70</v>
      </c>
      <c r="F10" s="3">
        <v>59</v>
      </c>
      <c r="G10" s="3">
        <v>30</v>
      </c>
      <c r="H10" s="3">
        <v>37</v>
      </c>
      <c r="I10" s="18">
        <v>19</v>
      </c>
      <c r="K10">
        <f>(B10/PI())^0.5*10</f>
        <v>28.209479177387813</v>
      </c>
    </row>
    <row r="11" spans="1:11">
      <c r="A11" s="6">
        <v>38</v>
      </c>
      <c r="B11" s="6">
        <v>27</v>
      </c>
      <c r="C11" s="6">
        <v>220</v>
      </c>
      <c r="D11" s="6">
        <v>153</v>
      </c>
      <c r="E11" s="6">
        <v>70</v>
      </c>
      <c r="F11" s="6">
        <v>67</v>
      </c>
      <c r="G11" s="6">
        <v>30</v>
      </c>
      <c r="H11" s="6">
        <v>34</v>
      </c>
      <c r="I11" s="19">
        <v>15</v>
      </c>
      <c r="K11">
        <f t="shared" ref="K11:K27" si="0">(B11/PI())^0.5*10</f>
        <v>29.316150714175194</v>
      </c>
    </row>
    <row r="12" spans="1:11">
      <c r="A12" s="6">
        <v>40</v>
      </c>
      <c r="B12" s="6">
        <v>29</v>
      </c>
      <c r="C12" s="6">
        <v>242</v>
      </c>
      <c r="D12" s="6">
        <v>165</v>
      </c>
      <c r="E12" s="6">
        <v>68</v>
      </c>
      <c r="F12" s="6">
        <v>77</v>
      </c>
      <c r="G12" s="6">
        <v>32</v>
      </c>
      <c r="H12" s="6">
        <v>32</v>
      </c>
      <c r="I12" s="19">
        <v>13</v>
      </c>
      <c r="K12">
        <f t="shared" si="0"/>
        <v>30.382538898732495</v>
      </c>
    </row>
    <row r="13" spans="1:11">
      <c r="A13" s="6">
        <v>42</v>
      </c>
      <c r="B13" s="6">
        <v>32</v>
      </c>
      <c r="C13" s="6">
        <v>270</v>
      </c>
      <c r="D13" s="6">
        <v>181</v>
      </c>
      <c r="E13" s="6">
        <v>67</v>
      </c>
      <c r="F13" s="6">
        <v>89</v>
      </c>
      <c r="G13" s="6">
        <v>33</v>
      </c>
      <c r="H13" s="6">
        <v>30</v>
      </c>
      <c r="I13" s="19">
        <v>11</v>
      </c>
      <c r="K13">
        <f t="shared" si="0"/>
        <v>31.915382432114615</v>
      </c>
    </row>
    <row r="14" spans="1:11">
      <c r="A14" s="6">
        <v>44</v>
      </c>
      <c r="B14" s="6">
        <v>34</v>
      </c>
      <c r="C14" s="6">
        <v>296</v>
      </c>
      <c r="D14" s="6">
        <v>197</v>
      </c>
      <c r="E14" s="6">
        <v>67</v>
      </c>
      <c r="F14" s="6">
        <v>99</v>
      </c>
      <c r="G14" s="6">
        <v>33</v>
      </c>
      <c r="H14" s="6">
        <v>29</v>
      </c>
      <c r="I14" s="19">
        <v>10</v>
      </c>
      <c r="K14">
        <f t="shared" si="0"/>
        <v>32.897623212397704</v>
      </c>
    </row>
    <row r="15" spans="1:11">
      <c r="A15" s="6">
        <v>46</v>
      </c>
      <c r="B15" s="6">
        <v>36</v>
      </c>
      <c r="C15" s="6">
        <v>320</v>
      </c>
      <c r="D15" s="6">
        <v>211</v>
      </c>
      <c r="E15" s="6">
        <v>66</v>
      </c>
      <c r="F15" s="6">
        <v>109</v>
      </c>
      <c r="G15" s="6">
        <v>34</v>
      </c>
      <c r="H15" s="6">
        <v>27</v>
      </c>
      <c r="I15" s="19">
        <v>8</v>
      </c>
      <c r="K15">
        <f t="shared" si="0"/>
        <v>33.851375012865375</v>
      </c>
    </row>
    <row r="16" spans="1:11">
      <c r="A16" s="6">
        <v>48</v>
      </c>
      <c r="B16" s="6">
        <v>39</v>
      </c>
      <c r="C16" s="6">
        <v>352</v>
      </c>
      <c r="D16" s="6">
        <v>230</v>
      </c>
      <c r="E16" s="6">
        <v>65</v>
      </c>
      <c r="F16" s="6">
        <v>122</v>
      </c>
      <c r="G16" s="6">
        <v>35</v>
      </c>
      <c r="H16" s="6">
        <v>27</v>
      </c>
      <c r="I16" s="19">
        <v>8</v>
      </c>
      <c r="K16">
        <f t="shared" si="0"/>
        <v>35.233628199729637</v>
      </c>
    </row>
    <row r="17" spans="1:11">
      <c r="A17" s="6">
        <v>50</v>
      </c>
      <c r="B17" s="6">
        <v>42</v>
      </c>
      <c r="C17" s="6">
        <v>386</v>
      </c>
      <c r="D17" s="6">
        <v>250</v>
      </c>
      <c r="E17" s="6">
        <v>65</v>
      </c>
      <c r="F17" s="6">
        <v>136</v>
      </c>
      <c r="G17" s="6">
        <v>35</v>
      </c>
      <c r="H17" s="6">
        <v>28</v>
      </c>
      <c r="I17" s="19">
        <v>7</v>
      </c>
      <c r="K17">
        <f t="shared" si="0"/>
        <v>36.56366395715726</v>
      </c>
    </row>
    <row r="18" spans="1:11">
      <c r="A18" s="6">
        <v>52</v>
      </c>
      <c r="B18" s="6">
        <v>45</v>
      </c>
      <c r="C18" s="6">
        <v>423</v>
      </c>
      <c r="D18" s="6">
        <v>272</v>
      </c>
      <c r="E18" s="6">
        <v>64</v>
      </c>
      <c r="F18" s="6">
        <v>151</v>
      </c>
      <c r="G18" s="6">
        <v>36</v>
      </c>
      <c r="H18" s="6">
        <v>31</v>
      </c>
      <c r="I18" s="19">
        <v>7</v>
      </c>
      <c r="K18">
        <f t="shared" si="0"/>
        <v>37.846987830302403</v>
      </c>
    </row>
    <row r="19" spans="1:11">
      <c r="A19" s="6">
        <v>54</v>
      </c>
      <c r="B19" s="6">
        <v>48</v>
      </c>
      <c r="C19" s="6">
        <v>459</v>
      </c>
      <c r="D19" s="6">
        <v>295</v>
      </c>
      <c r="E19" s="6">
        <v>64</v>
      </c>
      <c r="F19" s="6">
        <v>164</v>
      </c>
      <c r="G19" s="6">
        <v>36</v>
      </c>
      <c r="H19" s="6">
        <v>34</v>
      </c>
      <c r="I19" s="19">
        <v>7</v>
      </c>
      <c r="K19">
        <f t="shared" si="0"/>
        <v>39.088200952233592</v>
      </c>
    </row>
    <row r="20" spans="1:11">
      <c r="A20" s="6">
        <v>56</v>
      </c>
      <c r="B20" s="6">
        <v>51</v>
      </c>
      <c r="C20" s="6">
        <v>496</v>
      </c>
      <c r="D20" s="6">
        <v>316</v>
      </c>
      <c r="E20" s="6">
        <v>64</v>
      </c>
      <c r="F20" s="6">
        <v>180</v>
      </c>
      <c r="G20" s="6">
        <v>36</v>
      </c>
      <c r="H20" s="6">
        <v>37</v>
      </c>
      <c r="I20" s="19">
        <v>7</v>
      </c>
      <c r="K20">
        <f t="shared" si="0"/>
        <v>40.291195310356976</v>
      </c>
    </row>
    <row r="21" spans="1:11">
      <c r="A21" s="6">
        <v>58</v>
      </c>
      <c r="B21" s="6">
        <v>55</v>
      </c>
      <c r="C21" s="6">
        <v>544</v>
      </c>
      <c r="D21" s="6">
        <v>344</v>
      </c>
      <c r="E21" s="6">
        <v>63</v>
      </c>
      <c r="F21" s="6">
        <v>200</v>
      </c>
      <c r="G21" s="6">
        <v>37</v>
      </c>
      <c r="H21" s="6">
        <v>41</v>
      </c>
      <c r="I21" s="19">
        <v>8</v>
      </c>
      <c r="K21">
        <f t="shared" si="0"/>
        <v>41.841419359420023</v>
      </c>
    </row>
    <row r="22" spans="1:11">
      <c r="A22" s="6">
        <v>60</v>
      </c>
      <c r="B22" s="6">
        <v>58</v>
      </c>
      <c r="C22" s="6">
        <v>582</v>
      </c>
      <c r="D22" s="6">
        <v>365</v>
      </c>
      <c r="E22" s="6">
        <v>63</v>
      </c>
      <c r="F22" s="6">
        <v>217</v>
      </c>
      <c r="G22" s="6">
        <v>37</v>
      </c>
      <c r="H22" s="6">
        <v>45</v>
      </c>
      <c r="I22" s="19">
        <v>8</v>
      </c>
      <c r="K22">
        <f t="shared" si="0"/>
        <v>42.967398569915609</v>
      </c>
    </row>
    <row r="23" spans="1:11">
      <c r="A23" s="6">
        <v>62</v>
      </c>
      <c r="B23" s="6">
        <v>61</v>
      </c>
      <c r="C23" s="6">
        <v>618</v>
      </c>
      <c r="D23" s="6">
        <v>387</v>
      </c>
      <c r="E23" s="6">
        <v>63</v>
      </c>
      <c r="F23" s="6">
        <v>231</v>
      </c>
      <c r="G23" s="6">
        <v>37</v>
      </c>
      <c r="H23" s="6">
        <v>51</v>
      </c>
      <c r="I23" s="19">
        <v>8</v>
      </c>
      <c r="K23">
        <f t="shared" si="0"/>
        <v>44.064615120537738</v>
      </c>
    </row>
    <row r="24" spans="1:11">
      <c r="A24" s="6">
        <v>64</v>
      </c>
      <c r="B24" s="6">
        <v>64</v>
      </c>
      <c r="C24" s="6">
        <v>659</v>
      </c>
      <c r="D24" s="6">
        <v>413</v>
      </c>
      <c r="E24" s="6">
        <v>63</v>
      </c>
      <c r="F24" s="6">
        <v>246</v>
      </c>
      <c r="G24" s="6">
        <v>37</v>
      </c>
      <c r="H24" s="6">
        <v>56</v>
      </c>
      <c r="I24" s="19">
        <v>8</v>
      </c>
      <c r="K24">
        <f t="shared" si="0"/>
        <v>45.135166683820501</v>
      </c>
    </row>
    <row r="25" spans="1:11">
      <c r="A25" s="6">
        <v>66</v>
      </c>
      <c r="B25" s="6">
        <v>67</v>
      </c>
      <c r="C25" s="6">
        <v>696</v>
      </c>
      <c r="D25" s="6">
        <v>435</v>
      </c>
      <c r="E25" s="6">
        <v>62</v>
      </c>
      <c r="F25" s="6">
        <v>261</v>
      </c>
      <c r="G25" s="6">
        <v>38</v>
      </c>
      <c r="H25" s="6">
        <v>64</v>
      </c>
      <c r="I25" s="19">
        <v>9</v>
      </c>
      <c r="K25">
        <f t="shared" si="0"/>
        <v>46.180907715541899</v>
      </c>
    </row>
    <row r="26" spans="1:11">
      <c r="A26" s="6">
        <v>68</v>
      </c>
      <c r="B26" s="6">
        <v>69</v>
      </c>
      <c r="C26" s="6">
        <v>725</v>
      </c>
      <c r="D26" s="6">
        <v>452</v>
      </c>
      <c r="E26" s="6">
        <v>62</v>
      </c>
      <c r="F26" s="6">
        <v>273</v>
      </c>
      <c r="G26" s="6">
        <v>38</v>
      </c>
      <c r="H26" s="6">
        <v>72</v>
      </c>
      <c r="I26" s="19">
        <v>10</v>
      </c>
      <c r="K26">
        <f t="shared" si="0"/>
        <v>46.865106579076034</v>
      </c>
    </row>
    <row r="27" spans="1:11">
      <c r="A27" s="6">
        <v>70</v>
      </c>
      <c r="B27" s="6">
        <v>71</v>
      </c>
      <c r="C27" s="6">
        <v>750</v>
      </c>
      <c r="D27" s="6">
        <v>465</v>
      </c>
      <c r="E27" s="6">
        <v>62</v>
      </c>
      <c r="F27" s="6">
        <v>285</v>
      </c>
      <c r="G27" s="6">
        <v>38</v>
      </c>
      <c r="H27" s="6">
        <v>84</v>
      </c>
      <c r="I27" s="19">
        <v>11</v>
      </c>
      <c r="K27">
        <f t="shared" si="0"/>
        <v>47.539459314393909</v>
      </c>
    </row>
    <row r="28" spans="1:11">
      <c r="A28" t="s">
        <v>1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26"/>
  <sheetViews>
    <sheetView workbookViewId="0">
      <selection activeCell="M10" sqref="M10:N24"/>
    </sheetView>
  </sheetViews>
  <sheetFormatPr baseColWidth="10" defaultRowHeight="12.75"/>
  <cols>
    <col min="1" max="4" width="6.85546875" customWidth="1"/>
    <col min="5" max="6" width="7.85546875" customWidth="1"/>
    <col min="7" max="8" width="7.5703125" customWidth="1"/>
    <col min="9" max="9" width="7.85546875" customWidth="1"/>
    <col min="10" max="11" width="7.5703125" customWidth="1"/>
    <col min="12" max="12" width="8" customWidth="1"/>
    <col min="13" max="13" width="11.42578125" customWidth="1"/>
    <col min="14" max="14" width="14.28515625" customWidth="1"/>
  </cols>
  <sheetData>
    <row r="1" spans="1:14">
      <c r="A1" s="48" t="s">
        <v>73</v>
      </c>
    </row>
    <row r="2" spans="1:14">
      <c r="A2" s="12" t="s">
        <v>97</v>
      </c>
    </row>
    <row r="3" spans="1:14">
      <c r="A3" s="12" t="s">
        <v>54</v>
      </c>
    </row>
    <row r="4" spans="1:14">
      <c r="A4" s="12" t="s">
        <v>74</v>
      </c>
    </row>
    <row r="5" spans="1:14">
      <c r="A5" t="s">
        <v>1</v>
      </c>
    </row>
    <row r="6" spans="1:14">
      <c r="A6" s="177" t="s">
        <v>75</v>
      </c>
    </row>
    <row r="7" spans="1:14">
      <c r="A7" t="s">
        <v>1</v>
      </c>
    </row>
    <row r="8" spans="1:14">
      <c r="A8" s="4" t="s">
        <v>76</v>
      </c>
      <c r="B8" s="4"/>
      <c r="C8" s="4"/>
      <c r="D8" s="4"/>
      <c r="E8" s="4" t="s">
        <v>10</v>
      </c>
      <c r="F8" s="4"/>
      <c r="G8" s="345" t="s">
        <v>119</v>
      </c>
      <c r="H8" s="346"/>
      <c r="I8" s="347"/>
      <c r="J8" s="345" t="s">
        <v>77</v>
      </c>
      <c r="K8" s="346"/>
      <c r="L8" s="347"/>
      <c r="M8" s="348" t="s">
        <v>102</v>
      </c>
    </row>
    <row r="9" spans="1:14" ht="42">
      <c r="A9" s="13" t="s">
        <v>112</v>
      </c>
      <c r="B9" s="13" t="s">
        <v>113</v>
      </c>
      <c r="C9" s="13" t="s">
        <v>114</v>
      </c>
      <c r="D9" s="13" t="s">
        <v>115</v>
      </c>
      <c r="E9" s="13" t="s">
        <v>116</v>
      </c>
      <c r="F9" s="13" t="s">
        <v>117</v>
      </c>
      <c r="G9" s="13" t="s">
        <v>113</v>
      </c>
      <c r="H9" s="13" t="s">
        <v>120</v>
      </c>
      <c r="I9" s="13" t="s">
        <v>115</v>
      </c>
      <c r="J9" s="13" t="s">
        <v>113</v>
      </c>
      <c r="K9" s="13" t="s">
        <v>120</v>
      </c>
      <c r="L9" s="13" t="s">
        <v>115</v>
      </c>
      <c r="M9" s="335"/>
      <c r="N9" s="221" t="s">
        <v>537</v>
      </c>
    </row>
    <row r="10" spans="1:14">
      <c r="A10" s="3">
        <v>24</v>
      </c>
      <c r="B10" s="3">
        <v>26</v>
      </c>
      <c r="C10" s="3">
        <v>49</v>
      </c>
      <c r="D10" s="3">
        <v>23</v>
      </c>
      <c r="E10" s="3">
        <v>0.8</v>
      </c>
      <c r="F10" s="3">
        <v>1.6</v>
      </c>
      <c r="G10" s="3">
        <v>32.5</v>
      </c>
      <c r="H10" s="3">
        <v>61.3</v>
      </c>
      <c r="I10" s="3">
        <v>28.8</v>
      </c>
      <c r="J10" s="3">
        <v>16.3</v>
      </c>
      <c r="K10" s="3">
        <v>30.6</v>
      </c>
      <c r="L10" s="3">
        <v>14.4</v>
      </c>
      <c r="M10" s="3">
        <v>30</v>
      </c>
      <c r="N10">
        <f>D10*(1-0.523)</f>
        <v>10.971</v>
      </c>
    </row>
    <row r="11" spans="1:14">
      <c r="A11" s="6">
        <v>26</v>
      </c>
      <c r="B11" s="6">
        <v>32</v>
      </c>
      <c r="C11" s="6">
        <v>57</v>
      </c>
      <c r="D11" s="6">
        <v>24</v>
      </c>
      <c r="E11" s="6">
        <v>1.8</v>
      </c>
      <c r="F11" s="6">
        <v>3.4</v>
      </c>
      <c r="G11" s="6" t="s">
        <v>78</v>
      </c>
      <c r="H11" s="6">
        <v>31.7</v>
      </c>
      <c r="I11" s="6">
        <v>13.3</v>
      </c>
      <c r="J11" s="6">
        <v>9.4</v>
      </c>
      <c r="K11" s="6">
        <v>16.8</v>
      </c>
      <c r="L11" s="6">
        <v>7.1</v>
      </c>
      <c r="M11" s="6">
        <v>30.7</v>
      </c>
      <c r="N11">
        <f t="shared" ref="N11:N24" si="0">D11*(1-0.523)</f>
        <v>11.448</v>
      </c>
    </row>
    <row r="12" spans="1:14">
      <c r="A12" s="6">
        <v>28</v>
      </c>
      <c r="B12" s="6">
        <v>38</v>
      </c>
      <c r="C12" s="6">
        <v>67</v>
      </c>
      <c r="D12" s="6">
        <v>26</v>
      </c>
      <c r="E12" s="6" t="s">
        <v>79</v>
      </c>
      <c r="F12" s="6">
        <v>5.6</v>
      </c>
      <c r="G12" s="6">
        <v>13.1</v>
      </c>
      <c r="H12" s="6">
        <v>23.1</v>
      </c>
      <c r="I12" s="6">
        <v>9</v>
      </c>
      <c r="J12" s="6">
        <v>6.8</v>
      </c>
      <c r="K12" s="6">
        <v>12</v>
      </c>
      <c r="L12" s="6">
        <v>4.5999999999999996</v>
      </c>
      <c r="M12" s="6">
        <v>31.4</v>
      </c>
      <c r="N12">
        <f t="shared" si="0"/>
        <v>12.401999999999999</v>
      </c>
    </row>
    <row r="13" spans="1:14">
      <c r="A13" s="6">
        <v>30</v>
      </c>
      <c r="B13" s="6">
        <v>46</v>
      </c>
      <c r="C13" s="6">
        <v>79</v>
      </c>
      <c r="D13" s="6">
        <v>28</v>
      </c>
      <c r="E13" s="6">
        <v>4.0999999999999996</v>
      </c>
      <c r="F13" s="6">
        <v>8</v>
      </c>
      <c r="G13" s="6" t="s">
        <v>80</v>
      </c>
      <c r="H13" s="6">
        <v>19.3</v>
      </c>
      <c r="I13" s="6">
        <v>6.8</v>
      </c>
      <c r="J13" s="6">
        <v>5.8</v>
      </c>
      <c r="K13" s="6">
        <v>9.9</v>
      </c>
      <c r="L13" s="6">
        <v>3.5</v>
      </c>
      <c r="M13" s="6">
        <v>32</v>
      </c>
      <c r="N13">
        <f t="shared" si="0"/>
        <v>13.356</v>
      </c>
    </row>
    <row r="14" spans="1:14">
      <c r="A14" s="6">
        <v>32</v>
      </c>
      <c r="B14" s="6">
        <v>54</v>
      </c>
      <c r="C14" s="6">
        <v>92</v>
      </c>
      <c r="D14" s="6">
        <v>32</v>
      </c>
      <c r="E14" s="6">
        <v>5.4</v>
      </c>
      <c r="F14" s="6">
        <v>11</v>
      </c>
      <c r="G14" s="6">
        <v>10</v>
      </c>
      <c r="H14" s="6">
        <v>17</v>
      </c>
      <c r="I14" s="6">
        <v>5.9</v>
      </c>
      <c r="J14" s="6">
        <v>4.9000000000000004</v>
      </c>
      <c r="K14" s="6">
        <v>8.3000000000000007</v>
      </c>
      <c r="L14" s="6">
        <v>2.9</v>
      </c>
      <c r="M14" s="6">
        <v>32.6</v>
      </c>
      <c r="N14">
        <f t="shared" si="0"/>
        <v>15.263999999999999</v>
      </c>
    </row>
    <row r="15" spans="1:14">
      <c r="A15" s="6">
        <v>34</v>
      </c>
      <c r="B15" s="6">
        <v>62</v>
      </c>
      <c r="C15" s="6">
        <v>106</v>
      </c>
      <c r="D15" s="6">
        <v>35</v>
      </c>
      <c r="E15" s="6">
        <v>7.6</v>
      </c>
      <c r="F15" s="6">
        <v>14</v>
      </c>
      <c r="G15" s="6">
        <v>8.1999999999999993</v>
      </c>
      <c r="H15" s="6">
        <v>13.9</v>
      </c>
      <c r="I15" s="6">
        <v>4.5999999999999996</v>
      </c>
      <c r="J15" s="6">
        <v>4.4000000000000004</v>
      </c>
      <c r="K15" s="6">
        <v>7.6</v>
      </c>
      <c r="L15" s="6">
        <v>2.5</v>
      </c>
      <c r="M15" s="6">
        <v>33.1</v>
      </c>
      <c r="N15">
        <f t="shared" si="0"/>
        <v>16.695</v>
      </c>
    </row>
    <row r="16" spans="1:14">
      <c r="A16" s="6">
        <v>36</v>
      </c>
      <c r="B16" s="6">
        <v>71</v>
      </c>
      <c r="C16" s="6">
        <v>121</v>
      </c>
      <c r="D16" s="6">
        <v>39</v>
      </c>
      <c r="E16" s="6">
        <v>9.9</v>
      </c>
      <c r="F16" s="6">
        <v>16</v>
      </c>
      <c r="G16" s="6">
        <v>7.2</v>
      </c>
      <c r="H16" s="6">
        <v>12.2</v>
      </c>
      <c r="I16" s="6">
        <v>3.9</v>
      </c>
      <c r="J16" s="6">
        <v>4.4000000000000004</v>
      </c>
      <c r="K16" s="6">
        <v>7.6</v>
      </c>
      <c r="L16" s="6">
        <v>2.4</v>
      </c>
      <c r="M16" s="6">
        <v>33.6</v>
      </c>
      <c r="N16">
        <f t="shared" si="0"/>
        <v>18.602999999999998</v>
      </c>
    </row>
    <row r="17" spans="1:14">
      <c r="A17" s="6">
        <v>38</v>
      </c>
      <c r="B17" s="6">
        <v>81</v>
      </c>
      <c r="C17" s="6">
        <v>137</v>
      </c>
      <c r="D17" s="6">
        <v>42</v>
      </c>
      <c r="E17" s="6">
        <v>12</v>
      </c>
      <c r="F17" s="6">
        <v>20</v>
      </c>
      <c r="G17" s="6">
        <v>6.8</v>
      </c>
      <c r="H17" s="6">
        <v>11.4</v>
      </c>
      <c r="I17" s="6">
        <v>3.5</v>
      </c>
      <c r="J17" s="6">
        <v>4.0999999999999996</v>
      </c>
      <c r="K17" s="6">
        <v>6.9</v>
      </c>
      <c r="L17" s="6">
        <v>2.1</v>
      </c>
      <c r="M17" s="6">
        <v>34.1</v>
      </c>
      <c r="N17">
        <f t="shared" si="0"/>
        <v>20.033999999999999</v>
      </c>
    </row>
    <row r="18" spans="1:14">
      <c r="A18" s="6">
        <v>40</v>
      </c>
      <c r="B18" s="6">
        <v>91</v>
      </c>
      <c r="C18" s="6">
        <v>154</v>
      </c>
      <c r="D18" s="6">
        <v>47</v>
      </c>
      <c r="E18" s="6">
        <v>14</v>
      </c>
      <c r="F18" s="6">
        <v>25</v>
      </c>
      <c r="G18" s="6">
        <v>6.5</v>
      </c>
      <c r="H18" s="6">
        <v>11</v>
      </c>
      <c r="I18" s="6">
        <v>3.4</v>
      </c>
      <c r="J18" s="6">
        <v>3.6</v>
      </c>
      <c r="K18" s="6">
        <v>6.2</v>
      </c>
      <c r="L18" s="6">
        <v>1.9</v>
      </c>
      <c r="M18" s="6">
        <v>34.5</v>
      </c>
      <c r="N18">
        <f t="shared" si="0"/>
        <v>22.419</v>
      </c>
    </row>
    <row r="19" spans="1:14">
      <c r="A19" s="6">
        <v>42</v>
      </c>
      <c r="B19" s="6">
        <v>100</v>
      </c>
      <c r="C19" s="6">
        <v>172</v>
      </c>
      <c r="D19" s="6">
        <v>51</v>
      </c>
      <c r="E19" s="6">
        <v>16</v>
      </c>
      <c r="F19" s="6">
        <v>29</v>
      </c>
      <c r="G19" s="6">
        <v>6.3</v>
      </c>
      <c r="H19" s="6">
        <v>10.8</v>
      </c>
      <c r="I19" s="6">
        <v>3.2</v>
      </c>
      <c r="J19" s="6">
        <v>3.4</v>
      </c>
      <c r="K19" s="6">
        <v>5.9</v>
      </c>
      <c r="L19" s="6">
        <v>1.8</v>
      </c>
      <c r="M19" s="6">
        <v>34.9</v>
      </c>
      <c r="N19">
        <f t="shared" si="0"/>
        <v>24.326999999999998</v>
      </c>
    </row>
    <row r="20" spans="1:14">
      <c r="A20" s="6">
        <v>44</v>
      </c>
      <c r="B20" s="6">
        <v>109</v>
      </c>
      <c r="C20" s="6">
        <v>192</v>
      </c>
      <c r="D20" s="6">
        <v>57</v>
      </c>
      <c r="E20" s="6">
        <v>19</v>
      </c>
      <c r="F20" s="6">
        <v>33</v>
      </c>
      <c r="G20" s="6">
        <v>5.7</v>
      </c>
      <c r="H20" s="6">
        <v>10.1</v>
      </c>
      <c r="I20" s="6">
        <v>3</v>
      </c>
      <c r="J20" s="6">
        <v>3.3</v>
      </c>
      <c r="K20" s="6">
        <v>5.8</v>
      </c>
      <c r="L20" s="6">
        <v>1.7</v>
      </c>
      <c r="M20" s="6">
        <v>35.200000000000003</v>
      </c>
      <c r="N20">
        <f t="shared" si="0"/>
        <v>27.189</v>
      </c>
    </row>
    <row r="21" spans="1:14">
      <c r="A21" s="6">
        <v>46</v>
      </c>
      <c r="B21" s="6">
        <v>119</v>
      </c>
      <c r="C21" s="6">
        <v>213</v>
      </c>
      <c r="D21" s="6">
        <v>62</v>
      </c>
      <c r="E21" s="6">
        <v>21</v>
      </c>
      <c r="F21" s="6">
        <v>38</v>
      </c>
      <c r="G21" s="6">
        <v>5.7</v>
      </c>
      <c r="H21" s="6">
        <v>10.1</v>
      </c>
      <c r="I21" s="6">
        <v>3</v>
      </c>
      <c r="J21" s="6">
        <v>3.1</v>
      </c>
      <c r="K21" s="6">
        <v>5.6</v>
      </c>
      <c r="L21" s="6">
        <v>1.6</v>
      </c>
      <c r="M21" s="6">
        <v>35.5</v>
      </c>
      <c r="N21">
        <f t="shared" si="0"/>
        <v>29.573999999999998</v>
      </c>
    </row>
    <row r="22" spans="1:14">
      <c r="A22" s="6">
        <v>48</v>
      </c>
      <c r="B22" s="6">
        <v>128</v>
      </c>
      <c r="C22" s="6">
        <v>235</v>
      </c>
      <c r="D22" s="6">
        <v>68</v>
      </c>
      <c r="E22" s="6">
        <v>24</v>
      </c>
      <c r="F22" s="6">
        <v>42</v>
      </c>
      <c r="G22" s="6">
        <v>5.3</v>
      </c>
      <c r="H22" s="6">
        <v>9.8000000000000007</v>
      </c>
      <c r="I22" s="6">
        <v>2.8</v>
      </c>
      <c r="J22" s="6">
        <v>3</v>
      </c>
      <c r="K22" s="6">
        <v>5.6</v>
      </c>
      <c r="L22" s="6">
        <v>1.6</v>
      </c>
      <c r="M22" s="6">
        <v>35.799999999999997</v>
      </c>
      <c r="N22">
        <f t="shared" si="0"/>
        <v>32.436</v>
      </c>
    </row>
    <row r="23" spans="1:14">
      <c r="A23" s="6">
        <v>50</v>
      </c>
      <c r="B23" s="6">
        <v>137</v>
      </c>
      <c r="C23" s="6">
        <v>258</v>
      </c>
      <c r="D23" s="6">
        <v>74</v>
      </c>
      <c r="E23" s="6">
        <v>27</v>
      </c>
      <c r="F23" s="6">
        <v>47</v>
      </c>
      <c r="G23" s="6">
        <v>5.0999999999999996</v>
      </c>
      <c r="H23" s="6">
        <v>9.6</v>
      </c>
      <c r="I23" s="6">
        <v>2.7</v>
      </c>
      <c r="J23" s="6">
        <v>2.9</v>
      </c>
      <c r="K23" s="6">
        <v>5.5</v>
      </c>
      <c r="L23" s="6">
        <v>1.6</v>
      </c>
      <c r="M23" s="6">
        <v>36</v>
      </c>
      <c r="N23">
        <f t="shared" si="0"/>
        <v>35.298000000000002</v>
      </c>
    </row>
    <row r="24" spans="1:14">
      <c r="A24" s="6">
        <v>52</v>
      </c>
      <c r="B24" s="6">
        <v>145</v>
      </c>
      <c r="C24" s="6">
        <v>283</v>
      </c>
      <c r="D24" s="6">
        <v>81</v>
      </c>
      <c r="E24" s="6">
        <v>30</v>
      </c>
      <c r="F24" s="6">
        <v>53</v>
      </c>
      <c r="G24" s="6">
        <v>4.8</v>
      </c>
      <c r="H24" s="6">
        <v>9.4</v>
      </c>
      <c r="I24" s="6">
        <v>2.7</v>
      </c>
      <c r="J24" s="6">
        <v>2.7</v>
      </c>
      <c r="K24" s="6">
        <v>5.3</v>
      </c>
      <c r="L24" s="6">
        <v>1.5</v>
      </c>
      <c r="M24" s="6">
        <v>36.200000000000003</v>
      </c>
      <c r="N24">
        <f t="shared" si="0"/>
        <v>38.637</v>
      </c>
    </row>
    <row r="25" spans="1:14">
      <c r="A25" t="s">
        <v>1</v>
      </c>
    </row>
    <row r="26" spans="1:14">
      <c r="D26" s="12"/>
    </row>
  </sheetData>
  <mergeCells count="3">
    <mergeCell ref="G8:I8"/>
    <mergeCell ref="J8:L8"/>
    <mergeCell ref="M8:M9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S46"/>
  <sheetViews>
    <sheetView topLeftCell="J1" workbookViewId="0">
      <selection activeCell="S10" sqref="S10"/>
    </sheetView>
  </sheetViews>
  <sheetFormatPr baseColWidth="10" defaultRowHeight="12.75"/>
  <cols>
    <col min="1" max="1" width="7" customWidth="1"/>
    <col min="2" max="3" width="6.85546875" customWidth="1"/>
    <col min="4" max="4" width="6.5703125" customWidth="1"/>
    <col min="5" max="6" width="7.85546875" customWidth="1"/>
    <col min="7" max="8" width="7.5703125" customWidth="1"/>
    <col min="9" max="9" width="7.85546875" customWidth="1"/>
    <col min="10" max="11" width="7.5703125" customWidth="1"/>
    <col min="12" max="12" width="8" customWidth="1"/>
    <col min="13" max="13" width="11.42578125" customWidth="1"/>
    <col min="14" max="14" width="12.85546875" customWidth="1"/>
  </cols>
  <sheetData>
    <row r="1" spans="1:19">
      <c r="A1" s="48" t="s">
        <v>73</v>
      </c>
    </row>
    <row r="2" spans="1:19">
      <c r="A2" s="12" t="s">
        <v>96</v>
      </c>
      <c r="C2" s="48"/>
    </row>
    <row r="3" spans="1:19">
      <c r="A3" s="12" t="s">
        <v>54</v>
      </c>
    </row>
    <row r="4" spans="1:19">
      <c r="A4" s="12" t="s">
        <v>81</v>
      </c>
      <c r="O4" s="40"/>
      <c r="P4" s="40"/>
    </row>
    <row r="5" spans="1:19">
      <c r="A5" t="s">
        <v>1</v>
      </c>
      <c r="O5" s="40" t="s">
        <v>85</v>
      </c>
      <c r="P5" s="40" t="s">
        <v>86</v>
      </c>
    </row>
    <row r="6" spans="1:19">
      <c r="A6" s="39" t="s">
        <v>82</v>
      </c>
      <c r="O6" s="40"/>
      <c r="P6" s="40"/>
    </row>
    <row r="7" spans="1:19">
      <c r="A7" t="s">
        <v>1</v>
      </c>
      <c r="O7" s="40">
        <v>7.2154828690451662</v>
      </c>
      <c r="P7" s="40">
        <v>7.2154828690451662</v>
      </c>
      <c r="S7" s="40">
        <v>0.8</v>
      </c>
    </row>
    <row r="8" spans="1:19" ht="21">
      <c r="A8" s="4" t="s">
        <v>76</v>
      </c>
      <c r="B8" s="4"/>
      <c r="C8" s="4"/>
      <c r="D8" s="4"/>
      <c r="E8" s="4" t="s">
        <v>10</v>
      </c>
      <c r="F8" s="4"/>
      <c r="G8" s="345" t="s">
        <v>118</v>
      </c>
      <c r="H8" s="346"/>
      <c r="I8" s="347"/>
      <c r="J8" s="26" t="s">
        <v>83</v>
      </c>
      <c r="K8" s="26"/>
      <c r="L8" s="26"/>
      <c r="M8" s="333" t="s">
        <v>102</v>
      </c>
      <c r="O8" s="40">
        <v>0.16584211280372277</v>
      </c>
      <c r="P8" s="40">
        <v>0.16584211280372277</v>
      </c>
      <c r="S8" s="40">
        <v>0.01</v>
      </c>
    </row>
    <row r="9" spans="1:19" ht="63.75">
      <c r="A9" s="13" t="s">
        <v>121</v>
      </c>
      <c r="B9" s="13" t="s">
        <v>113</v>
      </c>
      <c r="C9" s="13" t="s">
        <v>114</v>
      </c>
      <c r="D9" s="13" t="s">
        <v>115</v>
      </c>
      <c r="E9" s="13" t="s">
        <v>122</v>
      </c>
      <c r="F9" s="13" t="s">
        <v>117</v>
      </c>
      <c r="G9" s="13" t="s">
        <v>113</v>
      </c>
      <c r="H9" s="13" t="s">
        <v>120</v>
      </c>
      <c r="I9" s="13" t="s">
        <v>115</v>
      </c>
      <c r="J9" s="13" t="s">
        <v>113</v>
      </c>
      <c r="K9" s="13" t="s">
        <v>120</v>
      </c>
      <c r="L9" s="13" t="s">
        <v>115</v>
      </c>
      <c r="M9" s="344"/>
      <c r="N9" s="221" t="s">
        <v>537</v>
      </c>
      <c r="O9" s="40">
        <v>-0.62488822015747525</v>
      </c>
      <c r="P9" s="40">
        <v>-0.62488822015747525</v>
      </c>
      <c r="S9" s="40">
        <v>-0.8</v>
      </c>
    </row>
    <row r="10" spans="1:19">
      <c r="A10" s="3">
        <v>36</v>
      </c>
      <c r="B10" s="3">
        <v>199</v>
      </c>
      <c r="C10" s="3">
        <v>252</v>
      </c>
      <c r="D10" s="3">
        <v>88</v>
      </c>
      <c r="E10" s="3">
        <v>29</v>
      </c>
      <c r="F10" s="3">
        <v>41</v>
      </c>
      <c r="G10" s="3">
        <v>6.9</v>
      </c>
      <c r="H10" s="3">
        <v>8.6999999999999993</v>
      </c>
      <c r="I10" s="3">
        <v>3</v>
      </c>
      <c r="J10" s="3">
        <v>4.9000000000000004</v>
      </c>
      <c r="K10" s="3">
        <v>6.1</v>
      </c>
      <c r="L10" s="3">
        <v>2.1</v>
      </c>
      <c r="M10" s="3">
        <v>30.5</v>
      </c>
      <c r="N10">
        <f>D10*(1-0.523)</f>
        <v>41.975999999999999</v>
      </c>
      <c r="O10" s="40">
        <f>$O$7/($O$8+D10^$O$9)</f>
        <v>31.816547151939826</v>
      </c>
      <c r="P10" s="40">
        <f>(M10-O10)^2</f>
        <v>1.7332964032808671</v>
      </c>
      <c r="R10">
        <v>0.25</v>
      </c>
      <c r="S10" s="40">
        <f>$S$7/($S$8+R10^$S$9)</f>
        <v>0.26303389389508897</v>
      </c>
    </row>
    <row r="11" spans="1:19">
      <c r="A11" s="6">
        <v>38</v>
      </c>
      <c r="B11" s="6">
        <v>220</v>
      </c>
      <c r="C11" s="6">
        <v>266</v>
      </c>
      <c r="D11" s="6">
        <v>91</v>
      </c>
      <c r="E11" s="6">
        <v>30</v>
      </c>
      <c r="F11" s="6">
        <v>43</v>
      </c>
      <c r="G11" s="6">
        <v>7.3</v>
      </c>
      <c r="H11" s="6">
        <v>8.8000000000000007</v>
      </c>
      <c r="I11" s="6">
        <v>3</v>
      </c>
      <c r="J11" s="6">
        <v>5.0999999999999996</v>
      </c>
      <c r="K11" s="6">
        <v>6.2</v>
      </c>
      <c r="L11" s="6">
        <v>2.1</v>
      </c>
      <c r="M11" s="6">
        <v>31</v>
      </c>
      <c r="N11">
        <f t="shared" ref="N11:N27" si="0">D11*(1-0.523)</f>
        <v>43.406999999999996</v>
      </c>
      <c r="O11" s="40">
        <f t="shared" ref="O11:O27" si="1">$O$7/($O$8+D11^$O$9)</f>
        <v>31.994777974223936</v>
      </c>
      <c r="P11" s="40">
        <f t="shared" ref="P11:P27" si="2">(M11-O11)^2</f>
        <v>0.98958321800107829</v>
      </c>
      <c r="R11">
        <v>0.5</v>
      </c>
      <c r="S11" s="40">
        <f>$S$7/($S$8+R11^$S$9)</f>
        <v>0.45685539678502168</v>
      </c>
    </row>
    <row r="12" spans="1:19">
      <c r="A12" s="6">
        <v>40</v>
      </c>
      <c r="B12" s="6">
        <v>242</v>
      </c>
      <c r="C12" s="6">
        <v>290</v>
      </c>
      <c r="D12" s="6">
        <v>94</v>
      </c>
      <c r="E12" s="6">
        <v>33</v>
      </c>
      <c r="F12" s="6">
        <v>47</v>
      </c>
      <c r="G12" s="6">
        <v>7.3</v>
      </c>
      <c r="H12" s="6">
        <v>8.6999999999999993</v>
      </c>
      <c r="I12" s="6">
        <v>2.8</v>
      </c>
      <c r="J12" s="6">
        <v>5.0999999999999996</v>
      </c>
      <c r="K12" s="6">
        <v>6.2</v>
      </c>
      <c r="L12" s="6">
        <v>2</v>
      </c>
      <c r="M12" s="6">
        <v>31.5</v>
      </c>
      <c r="N12">
        <f t="shared" si="0"/>
        <v>44.838000000000001</v>
      </c>
      <c r="O12" s="40">
        <f t="shared" si="1"/>
        <v>32.165562728776337</v>
      </c>
      <c r="P12" s="40">
        <f t="shared" si="2"/>
        <v>0.44297374593620337</v>
      </c>
      <c r="R12">
        <v>0.75</v>
      </c>
      <c r="S12" s="40">
        <f>$S$7/($S$8+R12^$S$9)</f>
        <v>0.6305252989118485</v>
      </c>
    </row>
    <row r="13" spans="1:19">
      <c r="A13" s="6">
        <v>42</v>
      </c>
      <c r="B13" s="6">
        <v>270</v>
      </c>
      <c r="C13" s="6">
        <v>315</v>
      </c>
      <c r="D13" s="6">
        <v>98</v>
      </c>
      <c r="E13" s="6">
        <v>37</v>
      </c>
      <c r="F13" s="6">
        <v>50</v>
      </c>
      <c r="G13" s="6">
        <v>7.3</v>
      </c>
      <c r="H13" s="6">
        <v>8.5</v>
      </c>
      <c r="I13" s="6">
        <v>2.6</v>
      </c>
      <c r="J13" s="6">
        <v>5.4</v>
      </c>
      <c r="K13" s="6">
        <v>6.3</v>
      </c>
      <c r="L13" s="6">
        <v>2</v>
      </c>
      <c r="M13" s="6">
        <v>32</v>
      </c>
      <c r="N13">
        <f t="shared" si="0"/>
        <v>46.745999999999995</v>
      </c>
      <c r="O13" s="40">
        <f t="shared" si="1"/>
        <v>32.382564947530085</v>
      </c>
      <c r="P13" s="40">
        <f t="shared" si="2"/>
        <v>0.14635593907869665</v>
      </c>
      <c r="R13">
        <v>1</v>
      </c>
      <c r="S13" s="40">
        <f>$S$7/($S$8+R13^$S$9)</f>
        <v>0.79207920792079212</v>
      </c>
    </row>
    <row r="14" spans="1:19">
      <c r="A14" s="6">
        <v>44</v>
      </c>
      <c r="B14" s="6">
        <v>296</v>
      </c>
      <c r="C14" s="6">
        <v>340</v>
      </c>
      <c r="D14" s="6">
        <v>102</v>
      </c>
      <c r="E14" s="6">
        <v>39</v>
      </c>
      <c r="F14" s="6">
        <v>55</v>
      </c>
      <c r="G14" s="6">
        <v>7.6</v>
      </c>
      <c r="H14" s="6">
        <v>8.6999999999999993</v>
      </c>
      <c r="I14" s="6">
        <v>2.6</v>
      </c>
      <c r="J14" s="6">
        <v>5.4</v>
      </c>
      <c r="K14" s="6">
        <v>6.2</v>
      </c>
      <c r="L14" s="6">
        <v>1.9</v>
      </c>
      <c r="M14" s="6">
        <v>32.4</v>
      </c>
      <c r="N14">
        <f t="shared" si="0"/>
        <v>48.653999999999996</v>
      </c>
      <c r="O14" s="40">
        <f t="shared" si="1"/>
        <v>32.588304128879059</v>
      </c>
      <c r="P14" s="40">
        <f t="shared" si="2"/>
        <v>3.5458444952901937E-2</v>
      </c>
      <c r="R14">
        <v>2</v>
      </c>
      <c r="S14" s="40">
        <f t="shared" ref="S14:S46" si="3">$S$7/($S$8+R14^$S$9)</f>
        <v>1.3690444528811365</v>
      </c>
    </row>
    <row r="15" spans="1:19">
      <c r="A15" s="6">
        <v>46</v>
      </c>
      <c r="B15" s="6">
        <v>320</v>
      </c>
      <c r="C15" s="6">
        <v>365</v>
      </c>
      <c r="D15" s="6">
        <v>106</v>
      </c>
      <c r="E15" s="6">
        <v>41</v>
      </c>
      <c r="F15" s="6">
        <v>59</v>
      </c>
      <c r="G15" s="6">
        <v>7.8</v>
      </c>
      <c r="H15" s="6">
        <v>8.9</v>
      </c>
      <c r="I15" s="6">
        <v>2.6</v>
      </c>
      <c r="J15" s="6">
        <v>5.4</v>
      </c>
      <c r="K15" s="6">
        <v>6.2</v>
      </c>
      <c r="L15" s="6">
        <v>1.8</v>
      </c>
      <c r="M15" s="6">
        <v>32.799999999999997</v>
      </c>
      <c r="N15">
        <f t="shared" si="0"/>
        <v>50.561999999999998</v>
      </c>
      <c r="O15" s="40">
        <f t="shared" si="1"/>
        <v>32.783727952827817</v>
      </c>
      <c r="P15" s="40">
        <f t="shared" si="2"/>
        <v>2.6477951917364405E-4</v>
      </c>
      <c r="R15">
        <v>3</v>
      </c>
      <c r="S15" s="40">
        <f t="shared" si="3"/>
        <v>1.8812744329327922</v>
      </c>
    </row>
    <row r="16" spans="1:19">
      <c r="A16" s="6">
        <v>48</v>
      </c>
      <c r="B16" s="6">
        <v>352</v>
      </c>
      <c r="C16" s="6">
        <v>390</v>
      </c>
      <c r="D16" s="6">
        <v>110</v>
      </c>
      <c r="E16" s="6">
        <v>44</v>
      </c>
      <c r="F16" s="6">
        <v>65</v>
      </c>
      <c r="G16" s="6">
        <v>8</v>
      </c>
      <c r="H16" s="6">
        <v>8.9</v>
      </c>
      <c r="I16" s="6">
        <v>2.5</v>
      </c>
      <c r="J16" s="6">
        <v>5.4</v>
      </c>
      <c r="K16" s="6">
        <v>6</v>
      </c>
      <c r="L16" s="6">
        <v>1.7</v>
      </c>
      <c r="M16" s="6">
        <v>33.200000000000003</v>
      </c>
      <c r="N16">
        <f t="shared" si="0"/>
        <v>52.47</v>
      </c>
      <c r="O16" s="40">
        <f t="shared" si="1"/>
        <v>32.969675098455582</v>
      </c>
      <c r="P16" s="40">
        <f t="shared" si="2"/>
        <v>5.3049560271447166E-2</v>
      </c>
      <c r="R16">
        <v>4</v>
      </c>
      <c r="S16" s="40">
        <f t="shared" si="3"/>
        <v>2.353792850076736</v>
      </c>
    </row>
    <row r="17" spans="1:19">
      <c r="A17" s="6">
        <v>50</v>
      </c>
      <c r="B17" s="6">
        <v>386</v>
      </c>
      <c r="C17" s="6">
        <v>420</v>
      </c>
      <c r="D17" s="6">
        <v>115</v>
      </c>
      <c r="E17" s="6">
        <v>47</v>
      </c>
      <c r="F17" s="6">
        <v>69</v>
      </c>
      <c r="G17" s="6">
        <v>8.1999999999999993</v>
      </c>
      <c r="H17" s="6">
        <v>8.9</v>
      </c>
      <c r="I17" s="6">
        <v>2.5</v>
      </c>
      <c r="J17" s="6">
        <v>5.6</v>
      </c>
      <c r="K17" s="6">
        <v>6.1</v>
      </c>
      <c r="L17" s="6">
        <v>1.7</v>
      </c>
      <c r="M17" s="6">
        <v>33.6</v>
      </c>
      <c r="N17">
        <f t="shared" si="0"/>
        <v>54.854999999999997</v>
      </c>
      <c r="O17" s="40">
        <f t="shared" si="1"/>
        <v>33.18991023478938</v>
      </c>
      <c r="P17" s="40">
        <f t="shared" si="2"/>
        <v>0.16817361553050245</v>
      </c>
      <c r="R17">
        <v>5</v>
      </c>
      <c r="S17" s="40">
        <f t="shared" si="3"/>
        <v>2.797731702587686</v>
      </c>
    </row>
    <row r="18" spans="1:19">
      <c r="A18" s="6">
        <v>52</v>
      </c>
      <c r="B18" s="6">
        <v>423</v>
      </c>
      <c r="C18" s="6">
        <v>460</v>
      </c>
      <c r="D18" s="6">
        <v>121</v>
      </c>
      <c r="E18" s="6">
        <v>50</v>
      </c>
      <c r="F18" s="6">
        <v>75</v>
      </c>
      <c r="G18" s="6">
        <v>8.4</v>
      </c>
      <c r="H18" s="6">
        <v>9.1999999999999993</v>
      </c>
      <c r="I18" s="6">
        <v>2.4</v>
      </c>
      <c r="J18" s="6">
        <v>5.6</v>
      </c>
      <c r="K18" s="6">
        <v>6.1</v>
      </c>
      <c r="L18" s="6">
        <v>1.6</v>
      </c>
      <c r="M18" s="6">
        <v>34</v>
      </c>
      <c r="N18">
        <f t="shared" si="0"/>
        <v>57.716999999999999</v>
      </c>
      <c r="O18" s="40">
        <f t="shared" si="1"/>
        <v>33.43797045112445</v>
      </c>
      <c r="P18" s="40">
        <f t="shared" si="2"/>
        <v>0.31587721380925449</v>
      </c>
      <c r="R18">
        <v>6</v>
      </c>
      <c r="S18" s="40">
        <f t="shared" si="3"/>
        <v>3.2193826557702727</v>
      </c>
    </row>
    <row r="19" spans="1:19">
      <c r="A19" s="6">
        <v>54</v>
      </c>
      <c r="B19" s="6">
        <v>459</v>
      </c>
      <c r="C19" s="6">
        <v>500</v>
      </c>
      <c r="D19" s="6">
        <v>129</v>
      </c>
      <c r="E19" s="6">
        <v>53</v>
      </c>
      <c r="F19" s="6">
        <v>80</v>
      </c>
      <c r="G19" s="6">
        <v>8.6999999999999993</v>
      </c>
      <c r="H19" s="6">
        <v>9.4</v>
      </c>
      <c r="I19" s="6">
        <v>2.4</v>
      </c>
      <c r="J19" s="6">
        <v>5.7</v>
      </c>
      <c r="K19" s="6">
        <v>6.3</v>
      </c>
      <c r="L19" s="6">
        <v>1.6</v>
      </c>
      <c r="M19" s="6">
        <v>34.4</v>
      </c>
      <c r="N19">
        <f t="shared" si="0"/>
        <v>61.532999999999994</v>
      </c>
      <c r="O19" s="40">
        <f t="shared" si="1"/>
        <v>33.744264607482705</v>
      </c>
      <c r="P19" s="40">
        <f t="shared" si="2"/>
        <v>0.42998890499980869</v>
      </c>
      <c r="R19">
        <v>7</v>
      </c>
      <c r="S19" s="40">
        <f t="shared" si="3"/>
        <v>3.6227825266569416</v>
      </c>
    </row>
    <row r="20" spans="1:19">
      <c r="A20" s="6">
        <v>56</v>
      </c>
      <c r="B20" s="6">
        <v>496</v>
      </c>
      <c r="C20" s="6">
        <v>540</v>
      </c>
      <c r="D20" s="6">
        <v>138</v>
      </c>
      <c r="E20" s="6">
        <v>56</v>
      </c>
      <c r="F20" s="6">
        <v>86</v>
      </c>
      <c r="G20" s="6">
        <v>9</v>
      </c>
      <c r="H20" s="6">
        <v>9.6</v>
      </c>
      <c r="I20" s="6">
        <v>2.5</v>
      </c>
      <c r="J20" s="6">
        <v>5.8</v>
      </c>
      <c r="K20" s="6">
        <v>6.3</v>
      </c>
      <c r="L20" s="6">
        <v>1.6</v>
      </c>
      <c r="M20" s="6">
        <v>34.700000000000003</v>
      </c>
      <c r="N20">
        <f t="shared" si="0"/>
        <v>65.825999999999993</v>
      </c>
      <c r="O20" s="40">
        <f t="shared" si="1"/>
        <v>34.059693630028853</v>
      </c>
      <c r="P20" s="40">
        <f t="shared" si="2"/>
        <v>0.40999224742563062</v>
      </c>
      <c r="R20">
        <v>8</v>
      </c>
      <c r="S20" s="40">
        <f t="shared" si="3"/>
        <v>4.0107373291209703</v>
      </c>
    </row>
    <row r="21" spans="1:19">
      <c r="A21" s="6">
        <v>58</v>
      </c>
      <c r="B21" s="6">
        <v>544</v>
      </c>
      <c r="C21" s="6">
        <v>590</v>
      </c>
      <c r="D21" s="6">
        <v>148</v>
      </c>
      <c r="E21" s="6">
        <v>60</v>
      </c>
      <c r="F21" s="6">
        <v>91</v>
      </c>
      <c r="G21" s="6">
        <v>9.1</v>
      </c>
      <c r="H21" s="6">
        <v>9.8000000000000007</v>
      </c>
      <c r="I21" s="6">
        <v>2.5</v>
      </c>
      <c r="J21" s="6">
        <v>6</v>
      </c>
      <c r="K21" s="6">
        <v>6.5</v>
      </c>
      <c r="L21" s="6">
        <v>1.6</v>
      </c>
      <c r="M21" s="6">
        <v>35</v>
      </c>
      <c r="N21">
        <f t="shared" si="0"/>
        <v>70.596000000000004</v>
      </c>
      <c r="O21" s="40">
        <f t="shared" si="1"/>
        <v>34.379045158930282</v>
      </c>
      <c r="P21" s="40">
        <f t="shared" si="2"/>
        <v>0.38558491464791889</v>
      </c>
      <c r="R21">
        <v>9</v>
      </c>
      <c r="S21" s="40">
        <f t="shared" si="3"/>
        <v>4.3853088953000254</v>
      </c>
    </row>
    <row r="22" spans="1:19">
      <c r="A22" s="6">
        <v>60</v>
      </c>
      <c r="B22" s="6">
        <v>582</v>
      </c>
      <c r="C22" s="6">
        <v>650</v>
      </c>
      <c r="D22" s="6">
        <v>159</v>
      </c>
      <c r="E22" s="6">
        <v>63</v>
      </c>
      <c r="F22" s="6">
        <v>96</v>
      </c>
      <c r="G22" s="6">
        <v>9.1999999999999993</v>
      </c>
      <c r="H22" s="6">
        <v>10.3</v>
      </c>
      <c r="I22" s="6">
        <v>2.5</v>
      </c>
      <c r="J22" s="6">
        <v>6.1</v>
      </c>
      <c r="K22" s="6">
        <v>6.8</v>
      </c>
      <c r="L22" s="6">
        <v>1.7</v>
      </c>
      <c r="M22" s="6">
        <v>35.299999999999997</v>
      </c>
      <c r="N22">
        <f t="shared" si="0"/>
        <v>75.843000000000004</v>
      </c>
      <c r="O22" s="40">
        <f t="shared" si="1"/>
        <v>34.698010019324883</v>
      </c>
      <c r="P22" s="40">
        <f t="shared" si="2"/>
        <v>0.36239193683322424</v>
      </c>
      <c r="R22">
        <v>10</v>
      </c>
      <c r="S22" s="40">
        <f t="shared" si="3"/>
        <v>4.7480754482214085</v>
      </c>
    </row>
    <row r="23" spans="1:19">
      <c r="A23" s="6">
        <v>62</v>
      </c>
      <c r="B23" s="6">
        <v>618</v>
      </c>
      <c r="C23" s="6">
        <v>720</v>
      </c>
      <c r="D23" s="6">
        <v>172</v>
      </c>
      <c r="E23" s="6">
        <v>66</v>
      </c>
      <c r="F23" s="6">
        <v>102</v>
      </c>
      <c r="G23" s="6">
        <v>9.4</v>
      </c>
      <c r="H23" s="6">
        <v>10.9</v>
      </c>
      <c r="I23" s="6">
        <v>2.6</v>
      </c>
      <c r="J23" s="6">
        <v>6.1</v>
      </c>
      <c r="K23" s="6">
        <v>7.1</v>
      </c>
      <c r="L23" s="6">
        <v>1.7</v>
      </c>
      <c r="M23" s="6">
        <v>35.6</v>
      </c>
      <c r="N23">
        <f t="shared" si="0"/>
        <v>82.043999999999997</v>
      </c>
      <c r="O23" s="40">
        <f t="shared" si="1"/>
        <v>35.03802836708654</v>
      </c>
      <c r="P23" s="40">
        <f t="shared" si="2"/>
        <v>0.31581211619942273</v>
      </c>
      <c r="R23">
        <f>R22+10</f>
        <v>20</v>
      </c>
      <c r="S23" s="40">
        <f t="shared" si="3"/>
        <v>7.9185803529715821</v>
      </c>
    </row>
    <row r="24" spans="1:19">
      <c r="A24" s="6">
        <v>64</v>
      </c>
      <c r="B24" s="6">
        <v>659</v>
      </c>
      <c r="C24" s="6">
        <v>800</v>
      </c>
      <c r="D24" s="6">
        <v>185</v>
      </c>
      <c r="E24" s="6">
        <v>70</v>
      </c>
      <c r="F24" s="6">
        <v>107</v>
      </c>
      <c r="G24" s="6">
        <v>9.4</v>
      </c>
      <c r="H24" s="6">
        <v>11.4</v>
      </c>
      <c r="I24" s="6">
        <v>2.6</v>
      </c>
      <c r="J24" s="6">
        <v>6.2</v>
      </c>
      <c r="K24" s="6">
        <v>7.5</v>
      </c>
      <c r="L24" s="6">
        <v>1.7</v>
      </c>
      <c r="M24" s="6">
        <v>35.9</v>
      </c>
      <c r="N24">
        <f t="shared" si="0"/>
        <v>88.24499999999999</v>
      </c>
      <c r="O24" s="40">
        <f t="shared" si="1"/>
        <v>35.344287034828952</v>
      </c>
      <c r="P24" s="40">
        <f t="shared" si="2"/>
        <v>0.30881689965919712</v>
      </c>
      <c r="R24">
        <f t="shared" ref="R24:R46" si="4">R23+10</f>
        <v>30</v>
      </c>
      <c r="S24" s="40">
        <f t="shared" si="3"/>
        <v>10.552463285442391</v>
      </c>
    </row>
    <row r="25" spans="1:19">
      <c r="A25" s="6">
        <v>66</v>
      </c>
      <c r="B25" s="6">
        <v>696</v>
      </c>
      <c r="C25" s="6">
        <v>890</v>
      </c>
      <c r="D25" s="6">
        <v>200</v>
      </c>
      <c r="E25" s="6">
        <v>73</v>
      </c>
      <c r="F25" s="6">
        <v>111</v>
      </c>
      <c r="G25" s="6">
        <v>9.5</v>
      </c>
      <c r="H25" s="6">
        <v>12.2</v>
      </c>
      <c r="I25" s="6">
        <v>2.7</v>
      </c>
      <c r="J25" s="6">
        <v>6.3</v>
      </c>
      <c r="K25" s="6">
        <v>8</v>
      </c>
      <c r="L25" s="6">
        <v>1.8</v>
      </c>
      <c r="M25" s="6">
        <v>36.1</v>
      </c>
      <c r="N25">
        <f t="shared" si="0"/>
        <v>95.399999999999991</v>
      </c>
      <c r="O25" s="40">
        <f t="shared" si="1"/>
        <v>35.662474657107772</v>
      </c>
      <c r="P25" s="40">
        <f t="shared" si="2"/>
        <v>0.19142842567296275</v>
      </c>
      <c r="R25">
        <f t="shared" si="4"/>
        <v>40</v>
      </c>
      <c r="S25" s="40">
        <f t="shared" si="3"/>
        <v>12.844807285314275</v>
      </c>
    </row>
    <row r="26" spans="1:19">
      <c r="A26" s="6">
        <v>68</v>
      </c>
      <c r="B26" s="6">
        <v>725</v>
      </c>
      <c r="C26" s="6">
        <v>990</v>
      </c>
      <c r="D26" s="6">
        <v>218</v>
      </c>
      <c r="E26" s="6">
        <v>76</v>
      </c>
      <c r="F26" s="6">
        <v>116</v>
      </c>
      <c r="G26" s="6">
        <v>9.5</v>
      </c>
      <c r="H26" s="6">
        <v>13</v>
      </c>
      <c r="I26" s="6">
        <v>2.9</v>
      </c>
      <c r="J26" s="6">
        <v>6.3</v>
      </c>
      <c r="K26" s="6">
        <v>8.5</v>
      </c>
      <c r="L26" s="6">
        <v>1.9</v>
      </c>
      <c r="M26" s="6">
        <v>36.299999999999997</v>
      </c>
      <c r="N26">
        <f t="shared" si="0"/>
        <v>103.98599999999999</v>
      </c>
      <c r="O26" s="40">
        <f t="shared" si="1"/>
        <v>36.002845514878395</v>
      </c>
      <c r="P26" s="40">
        <f t="shared" si="2"/>
        <v>8.8300788027884602E-2</v>
      </c>
      <c r="R26">
        <f t="shared" si="4"/>
        <v>50</v>
      </c>
      <c r="S26" s="40">
        <f t="shared" si="3"/>
        <v>14.888018939891912</v>
      </c>
    </row>
    <row r="27" spans="1:19">
      <c r="A27" s="6">
        <v>70</v>
      </c>
      <c r="B27" s="6">
        <v>750</v>
      </c>
      <c r="C27" s="6">
        <v>1100</v>
      </c>
      <c r="D27" s="6">
        <v>240</v>
      </c>
      <c r="E27" s="6">
        <v>79</v>
      </c>
      <c r="F27" s="6">
        <v>120</v>
      </c>
      <c r="G27" s="6">
        <v>9.5</v>
      </c>
      <c r="H27" s="6">
        <v>13.9</v>
      </c>
      <c r="I27" s="6">
        <v>3</v>
      </c>
      <c r="J27" s="6">
        <v>6.3</v>
      </c>
      <c r="K27" s="6">
        <v>9.1999999999999993</v>
      </c>
      <c r="L27" s="6">
        <v>2</v>
      </c>
      <c r="M27" s="6">
        <v>36.4</v>
      </c>
      <c r="N27">
        <f t="shared" si="0"/>
        <v>114.47999999999999</v>
      </c>
      <c r="O27" s="40">
        <f t="shared" si="1"/>
        <v>36.36866603797877</v>
      </c>
      <c r="P27" s="40">
        <f t="shared" si="2"/>
        <v>9.8181717594781866E-4</v>
      </c>
      <c r="R27">
        <f t="shared" si="4"/>
        <v>60</v>
      </c>
      <c r="S27" s="40">
        <f t="shared" si="3"/>
        <v>16.736791759551004</v>
      </c>
    </row>
    <row r="28" spans="1:19">
      <c r="A28" t="s">
        <v>1</v>
      </c>
      <c r="R28">
        <f t="shared" si="4"/>
        <v>70</v>
      </c>
      <c r="S28" s="40">
        <f t="shared" si="3"/>
        <v>18.427460796661467</v>
      </c>
    </row>
    <row r="29" spans="1:19">
      <c r="D29">
        <v>2.9999999999999997E-4</v>
      </c>
      <c r="J29" s="12" t="s">
        <v>84</v>
      </c>
      <c r="M29">
        <v>0.1</v>
      </c>
      <c r="O29" s="40">
        <f>$O$7/($O$8+D29^$O$9)</f>
        <v>4.5332245554262393E-2</v>
      </c>
      <c r="P29" s="40">
        <f>(M29-O29)^2</f>
        <v>2.9885633761394647E-3</v>
      </c>
      <c r="R29">
        <f t="shared" si="4"/>
        <v>80</v>
      </c>
      <c r="S29" s="40">
        <f t="shared" si="3"/>
        <v>19.985954446043451</v>
      </c>
    </row>
    <row r="30" spans="1:19">
      <c r="D30">
        <v>2.9499999999999998E-2</v>
      </c>
      <c r="M30">
        <v>0.56999999999999995</v>
      </c>
      <c r="O30" s="40">
        <f>$O$7/($O$8+D30^$O$9)</f>
        <v>0.78375532296854844</v>
      </c>
      <c r="P30" s="40">
        <f>(M30-O30)^2</f>
        <v>4.569133809738847E-2</v>
      </c>
      <c r="R30">
        <f t="shared" si="4"/>
        <v>90</v>
      </c>
      <c r="S30" s="40">
        <f t="shared" si="3"/>
        <v>21.431700164346083</v>
      </c>
    </row>
    <row r="31" spans="1:19">
      <c r="D31">
        <v>0.17319999999999999</v>
      </c>
      <c r="M31">
        <v>0.94</v>
      </c>
      <c r="O31" s="40">
        <f>$O$7/($O$8+D31^$O$9)</f>
        <v>2.2856346625211716</v>
      </c>
      <c r="P31" s="40">
        <f>(M31-O31)^2</f>
        <v>1.8107326449784678</v>
      </c>
      <c r="R31">
        <f t="shared" si="4"/>
        <v>100</v>
      </c>
      <c r="S31" s="40">
        <f t="shared" si="3"/>
        <v>22.779779916064125</v>
      </c>
    </row>
    <row r="32" spans="1:19">
      <c r="P32">
        <f>SUM(P10:P31)</f>
        <v>8.2377435174741187</v>
      </c>
      <c r="R32">
        <f t="shared" si="4"/>
        <v>110</v>
      </c>
      <c r="S32" s="40">
        <f t="shared" si="3"/>
        <v>24.042222236126424</v>
      </c>
    </row>
    <row r="33" spans="18:19">
      <c r="R33">
        <f t="shared" si="4"/>
        <v>120</v>
      </c>
      <c r="S33" s="40">
        <f t="shared" si="3"/>
        <v>25.228826211275457</v>
      </c>
    </row>
    <row r="34" spans="18:19">
      <c r="R34">
        <f t="shared" si="4"/>
        <v>130</v>
      </c>
      <c r="S34" s="40">
        <f t="shared" si="3"/>
        <v>26.347712869915068</v>
      </c>
    </row>
    <row r="35" spans="18:19">
      <c r="R35">
        <f t="shared" si="4"/>
        <v>140</v>
      </c>
      <c r="S35" s="40">
        <f t="shared" si="3"/>
        <v>27.405708648231315</v>
      </c>
    </row>
    <row r="36" spans="18:19">
      <c r="R36">
        <f t="shared" si="4"/>
        <v>150</v>
      </c>
      <c r="S36" s="40">
        <f t="shared" si="3"/>
        <v>28.408620610384887</v>
      </c>
    </row>
    <row r="37" spans="18:19">
      <c r="R37">
        <f t="shared" si="4"/>
        <v>160</v>
      </c>
      <c r="S37" s="40">
        <f t="shared" si="3"/>
        <v>29.361439233293094</v>
      </c>
    </row>
    <row r="38" spans="18:19">
      <c r="R38">
        <f t="shared" si="4"/>
        <v>170</v>
      </c>
      <c r="S38" s="40">
        <f t="shared" si="3"/>
        <v>30.268491175408148</v>
      </c>
    </row>
    <row r="39" spans="18:19">
      <c r="R39">
        <f t="shared" si="4"/>
        <v>180</v>
      </c>
      <c r="S39" s="40">
        <f t="shared" si="3"/>
        <v>31.133556576341405</v>
      </c>
    </row>
    <row r="40" spans="18:19">
      <c r="R40">
        <f t="shared" si="4"/>
        <v>190</v>
      </c>
      <c r="S40" s="40">
        <f t="shared" si="3"/>
        <v>31.959960619101658</v>
      </c>
    </row>
    <row r="41" spans="18:19">
      <c r="R41">
        <f t="shared" si="4"/>
        <v>200</v>
      </c>
      <c r="S41" s="40">
        <f t="shared" si="3"/>
        <v>32.750646039873722</v>
      </c>
    </row>
    <row r="42" spans="18:19">
      <c r="R42">
        <f t="shared" si="4"/>
        <v>210</v>
      </c>
      <c r="S42" s="40">
        <f t="shared" si="3"/>
        <v>33.508231284588611</v>
      </c>
    </row>
    <row r="43" spans="18:19">
      <c r="R43">
        <f t="shared" si="4"/>
        <v>220</v>
      </c>
      <c r="S43" s="40">
        <f t="shared" si="3"/>
        <v>34.235057683542287</v>
      </c>
    </row>
    <row r="44" spans="18:19">
      <c r="R44">
        <f t="shared" si="4"/>
        <v>230</v>
      </c>
      <c r="S44" s="40">
        <f t="shared" si="3"/>
        <v>34.93322810665056</v>
      </c>
    </row>
    <row r="45" spans="18:19">
      <c r="R45">
        <f t="shared" si="4"/>
        <v>240</v>
      </c>
      <c r="S45" s="40">
        <f t="shared" si="3"/>
        <v>35.604638927403414</v>
      </c>
    </row>
    <row r="46" spans="18:19">
      <c r="R46">
        <f t="shared" si="4"/>
        <v>250</v>
      </c>
      <c r="S46" s="40">
        <f t="shared" si="3"/>
        <v>36.251006672351345</v>
      </c>
    </row>
  </sheetData>
  <mergeCells count="2">
    <mergeCell ref="G8:I8"/>
    <mergeCell ref="M8:M9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29"/>
  <sheetViews>
    <sheetView workbookViewId="0">
      <selection activeCell="I10" sqref="I10:I24"/>
    </sheetView>
  </sheetViews>
  <sheetFormatPr baseColWidth="10" defaultRowHeight="12.75"/>
  <cols>
    <col min="1" max="1" width="9.5703125" customWidth="1"/>
    <col min="2" max="3" width="6.5703125" customWidth="1"/>
    <col min="4" max="5" width="8.140625" customWidth="1"/>
    <col min="6" max="6" width="8" customWidth="1"/>
    <col min="7" max="9" width="8.140625" customWidth="1"/>
    <col min="10" max="10" width="8.42578125" customWidth="1"/>
    <col min="11" max="11" width="8.85546875" customWidth="1"/>
  </cols>
  <sheetData>
    <row r="1" spans="1:13">
      <c r="A1" s="49" t="s">
        <v>0</v>
      </c>
    </row>
    <row r="2" spans="1:13">
      <c r="A2" s="12" t="s">
        <v>54</v>
      </c>
    </row>
    <row r="3" spans="1:13">
      <c r="A3" s="1" t="s">
        <v>99</v>
      </c>
    </row>
    <row r="4" spans="1:13">
      <c r="A4" s="179" t="s">
        <v>2</v>
      </c>
    </row>
    <row r="5" spans="1:13">
      <c r="A5" t="s">
        <v>1</v>
      </c>
    </row>
    <row r="6" spans="1:13" ht="21">
      <c r="A6" s="2" t="s">
        <v>3</v>
      </c>
      <c r="B6" s="3" t="s">
        <v>4</v>
      </c>
      <c r="C6" s="3" t="s">
        <v>5</v>
      </c>
      <c r="D6" s="4" t="s">
        <v>6</v>
      </c>
      <c r="E6" s="4"/>
      <c r="F6" s="4"/>
      <c r="G6" s="2" t="s">
        <v>7</v>
      </c>
      <c r="H6" s="2" t="s">
        <v>8</v>
      </c>
      <c r="I6" s="3" t="s">
        <v>9</v>
      </c>
      <c r="J6" s="4" t="s">
        <v>10</v>
      </c>
      <c r="K6" s="4"/>
    </row>
    <row r="7" spans="1:13">
      <c r="A7" s="5"/>
      <c r="B7" s="6"/>
      <c r="C7" s="6"/>
      <c r="D7" s="7"/>
      <c r="E7" s="7"/>
      <c r="F7" s="7"/>
      <c r="G7" s="5"/>
      <c r="H7" s="5"/>
      <c r="I7" s="6"/>
      <c r="J7" s="8"/>
      <c r="K7" s="8"/>
    </row>
    <row r="8" spans="1:13" ht="21">
      <c r="A8" s="5" t="s">
        <v>11</v>
      </c>
      <c r="B8" s="6" t="s">
        <v>12</v>
      </c>
      <c r="C8" s="6" t="s">
        <v>13</v>
      </c>
      <c r="D8" s="6" t="s">
        <v>14</v>
      </c>
      <c r="E8" s="5" t="s">
        <v>134</v>
      </c>
      <c r="F8" s="5" t="s">
        <v>15</v>
      </c>
      <c r="G8" s="5" t="s">
        <v>16</v>
      </c>
      <c r="H8" s="6" t="s">
        <v>9</v>
      </c>
      <c r="I8" s="9"/>
      <c r="J8" s="2" t="s">
        <v>17</v>
      </c>
      <c r="K8" s="2" t="s">
        <v>18</v>
      </c>
    </row>
    <row r="9" spans="1:13">
      <c r="A9" s="10" t="s">
        <v>130</v>
      </c>
      <c r="B9" s="10" t="s">
        <v>131</v>
      </c>
      <c r="C9" s="10" t="s">
        <v>132</v>
      </c>
      <c r="D9" s="10" t="s">
        <v>133</v>
      </c>
      <c r="E9" s="10" t="s">
        <v>133</v>
      </c>
      <c r="F9" s="10" t="s">
        <v>133</v>
      </c>
      <c r="G9" s="10" t="s">
        <v>133</v>
      </c>
      <c r="H9" s="10" t="s">
        <v>135</v>
      </c>
      <c r="I9" s="10" t="s">
        <v>135</v>
      </c>
      <c r="J9" s="10" t="s">
        <v>136</v>
      </c>
      <c r="K9" s="10" t="s">
        <v>137</v>
      </c>
      <c r="L9" s="12" t="s">
        <v>56</v>
      </c>
      <c r="M9" t="s">
        <v>55</v>
      </c>
    </row>
    <row r="10" spans="1:13">
      <c r="A10" s="3">
        <v>24</v>
      </c>
      <c r="B10" s="3">
        <v>2</v>
      </c>
      <c r="C10" s="3">
        <v>12</v>
      </c>
      <c r="D10" s="3">
        <v>52</v>
      </c>
      <c r="E10" s="3">
        <v>32</v>
      </c>
      <c r="F10" s="3">
        <v>20</v>
      </c>
      <c r="G10" s="3">
        <v>10</v>
      </c>
      <c r="H10" s="3">
        <v>98</v>
      </c>
      <c r="I10" s="3">
        <v>46</v>
      </c>
      <c r="J10" s="3">
        <v>1.6</v>
      </c>
      <c r="K10" s="3">
        <v>3.2</v>
      </c>
      <c r="L10">
        <f>C10/B10</f>
        <v>6</v>
      </c>
      <c r="M10">
        <f t="shared" ref="M10:M24" si="0">(L10/PI())^0.5*10</f>
        <v>13.81976597885342</v>
      </c>
    </row>
    <row r="11" spans="1:13">
      <c r="A11" s="6">
        <v>26</v>
      </c>
      <c r="B11" s="6">
        <v>4</v>
      </c>
      <c r="C11" s="6">
        <v>28</v>
      </c>
      <c r="D11" s="6">
        <v>128</v>
      </c>
      <c r="E11" s="6">
        <v>80</v>
      </c>
      <c r="F11" s="6">
        <v>48</v>
      </c>
      <c r="G11" s="6">
        <v>22</v>
      </c>
      <c r="H11" s="6">
        <v>228</v>
      </c>
      <c r="I11" s="6">
        <v>96</v>
      </c>
      <c r="J11" s="6">
        <v>7.2</v>
      </c>
      <c r="K11" s="6">
        <v>13.6</v>
      </c>
      <c r="L11">
        <f t="shared" ref="L11:L24" si="1">C11/B11</f>
        <v>7</v>
      </c>
      <c r="M11">
        <f t="shared" si="0"/>
        <v>14.927053303604616</v>
      </c>
    </row>
    <row r="12" spans="1:13">
      <c r="A12" s="6">
        <v>28</v>
      </c>
      <c r="B12" s="6">
        <v>15</v>
      </c>
      <c r="C12" s="6">
        <v>120</v>
      </c>
      <c r="D12" s="6">
        <v>570</v>
      </c>
      <c r="E12" s="6">
        <v>360</v>
      </c>
      <c r="F12" s="6">
        <v>210</v>
      </c>
      <c r="G12" s="6">
        <v>96</v>
      </c>
      <c r="H12" s="6">
        <v>1005</v>
      </c>
      <c r="I12" s="6">
        <v>390</v>
      </c>
      <c r="J12" s="6">
        <v>43.5</v>
      </c>
      <c r="K12" s="6">
        <v>84</v>
      </c>
      <c r="L12">
        <f t="shared" si="1"/>
        <v>8</v>
      </c>
      <c r="M12">
        <f t="shared" si="0"/>
        <v>15.957691216057308</v>
      </c>
    </row>
    <row r="13" spans="1:13">
      <c r="A13" s="6">
        <v>30</v>
      </c>
      <c r="B13" s="6">
        <v>13</v>
      </c>
      <c r="C13" s="6">
        <v>117</v>
      </c>
      <c r="D13" s="6">
        <v>598</v>
      </c>
      <c r="E13" s="6">
        <v>377</v>
      </c>
      <c r="F13" s="6">
        <v>221</v>
      </c>
      <c r="G13" s="6">
        <v>92</v>
      </c>
      <c r="H13" s="6">
        <v>1027</v>
      </c>
      <c r="I13" s="6">
        <v>364</v>
      </c>
      <c r="J13" s="6">
        <v>53.3</v>
      </c>
      <c r="K13" s="6">
        <v>104</v>
      </c>
      <c r="L13">
        <f t="shared" si="1"/>
        <v>9</v>
      </c>
      <c r="M13">
        <f t="shared" si="0"/>
        <v>16.925687506432688</v>
      </c>
    </row>
    <row r="14" spans="1:13">
      <c r="A14" s="6">
        <v>32</v>
      </c>
      <c r="B14" s="6">
        <v>22</v>
      </c>
      <c r="C14" s="6">
        <v>220</v>
      </c>
      <c r="D14" s="6">
        <v>1188</v>
      </c>
      <c r="E14" s="6">
        <v>748</v>
      </c>
      <c r="F14" s="6">
        <v>440</v>
      </c>
      <c r="G14" s="6">
        <v>176</v>
      </c>
      <c r="H14" s="6">
        <v>2024</v>
      </c>
      <c r="I14" s="6">
        <v>704</v>
      </c>
      <c r="J14" s="6">
        <v>118.8</v>
      </c>
      <c r="K14" s="6">
        <v>242</v>
      </c>
      <c r="L14">
        <f t="shared" si="1"/>
        <v>10</v>
      </c>
      <c r="M14">
        <f t="shared" si="0"/>
        <v>17.841241161527712</v>
      </c>
    </row>
    <row r="15" spans="1:13">
      <c r="A15" s="6">
        <v>34</v>
      </c>
      <c r="B15" s="6">
        <v>20</v>
      </c>
      <c r="C15" s="6">
        <v>220</v>
      </c>
      <c r="D15" s="6">
        <v>1240</v>
      </c>
      <c r="E15" s="6">
        <v>780</v>
      </c>
      <c r="F15" s="6">
        <v>460</v>
      </c>
      <c r="G15" s="6">
        <v>178</v>
      </c>
      <c r="H15" s="6">
        <v>2120</v>
      </c>
      <c r="I15" s="6">
        <v>700</v>
      </c>
      <c r="J15" s="6">
        <v>152</v>
      </c>
      <c r="K15" s="6">
        <v>280</v>
      </c>
      <c r="L15">
        <f t="shared" si="1"/>
        <v>11</v>
      </c>
      <c r="M15">
        <f t="shared" si="0"/>
        <v>18.712051592547777</v>
      </c>
    </row>
    <row r="16" spans="1:13">
      <c r="A16" s="6">
        <v>36</v>
      </c>
      <c r="B16" s="6">
        <v>13</v>
      </c>
      <c r="C16" s="6">
        <v>156</v>
      </c>
      <c r="D16" s="6">
        <v>923</v>
      </c>
      <c r="E16" s="6">
        <v>585</v>
      </c>
      <c r="F16" s="6">
        <v>338</v>
      </c>
      <c r="G16" s="6">
        <v>127</v>
      </c>
      <c r="H16" s="6">
        <v>1573</v>
      </c>
      <c r="I16" s="6">
        <v>507</v>
      </c>
      <c r="J16" s="6">
        <v>128.69999999999999</v>
      </c>
      <c r="K16" s="6">
        <v>208</v>
      </c>
      <c r="L16">
        <f t="shared" si="1"/>
        <v>12</v>
      </c>
      <c r="M16">
        <f t="shared" si="0"/>
        <v>19.544100476116796</v>
      </c>
    </row>
    <row r="17" spans="1:13">
      <c r="A17" s="6">
        <v>38</v>
      </c>
      <c r="B17" s="6">
        <v>26</v>
      </c>
      <c r="C17" s="6">
        <v>364</v>
      </c>
      <c r="D17" s="6">
        <v>2106</v>
      </c>
      <c r="E17" s="6">
        <v>1326</v>
      </c>
      <c r="F17" s="6">
        <v>780</v>
      </c>
      <c r="G17" s="6">
        <v>278</v>
      </c>
      <c r="H17" s="6">
        <v>3562</v>
      </c>
      <c r="I17" s="6">
        <v>1092</v>
      </c>
      <c r="J17" s="6">
        <v>312</v>
      </c>
      <c r="K17" s="6">
        <v>520</v>
      </c>
      <c r="L17">
        <f t="shared" si="1"/>
        <v>14</v>
      </c>
      <c r="M17">
        <f t="shared" si="0"/>
        <v>21.110041228223761</v>
      </c>
    </row>
    <row r="18" spans="1:13">
      <c r="A18" s="6">
        <v>40</v>
      </c>
      <c r="B18" s="6">
        <v>21</v>
      </c>
      <c r="C18" s="6">
        <v>315</v>
      </c>
      <c r="D18" s="6">
        <v>1911</v>
      </c>
      <c r="E18" s="6">
        <v>1218</v>
      </c>
      <c r="F18" s="6">
        <v>693</v>
      </c>
      <c r="G18" s="6">
        <v>244</v>
      </c>
      <c r="H18" s="6">
        <v>3234</v>
      </c>
      <c r="I18" s="6">
        <v>987</v>
      </c>
      <c r="J18" s="6">
        <v>294</v>
      </c>
      <c r="K18" s="6">
        <v>525</v>
      </c>
      <c r="L18">
        <f t="shared" si="1"/>
        <v>15</v>
      </c>
      <c r="M18">
        <f t="shared" si="0"/>
        <v>21.850968611841584</v>
      </c>
    </row>
    <row r="19" spans="1:13">
      <c r="A19" s="6">
        <v>42</v>
      </c>
      <c r="B19" s="6">
        <v>15</v>
      </c>
      <c r="C19" s="6">
        <v>240</v>
      </c>
      <c r="D19" s="6">
        <v>1500</v>
      </c>
      <c r="E19" s="6">
        <v>960</v>
      </c>
      <c r="F19" s="6">
        <v>540</v>
      </c>
      <c r="G19" s="6">
        <v>189</v>
      </c>
      <c r="H19" s="6">
        <v>2580</v>
      </c>
      <c r="I19" s="6">
        <v>765</v>
      </c>
      <c r="J19" s="6">
        <v>240</v>
      </c>
      <c r="K19" s="6">
        <v>435</v>
      </c>
      <c r="L19">
        <f t="shared" si="1"/>
        <v>16</v>
      </c>
      <c r="M19">
        <f t="shared" si="0"/>
        <v>22.56758334191025</v>
      </c>
    </row>
    <row r="20" spans="1:13">
      <c r="A20" s="6">
        <v>44</v>
      </c>
      <c r="B20" s="6">
        <v>8</v>
      </c>
      <c r="C20" s="6">
        <v>136</v>
      </c>
      <c r="D20" s="6">
        <v>872</v>
      </c>
      <c r="E20" s="6">
        <v>560</v>
      </c>
      <c r="F20" s="6">
        <v>312</v>
      </c>
      <c r="G20" s="6">
        <v>108</v>
      </c>
      <c r="H20" s="6">
        <v>1536</v>
      </c>
      <c r="I20" s="6">
        <v>456</v>
      </c>
      <c r="J20" s="6">
        <v>152</v>
      </c>
      <c r="K20" s="6">
        <v>264</v>
      </c>
      <c r="L20">
        <f t="shared" si="1"/>
        <v>17</v>
      </c>
      <c r="M20">
        <f t="shared" si="0"/>
        <v>23.262132458406391</v>
      </c>
    </row>
    <row r="21" spans="1:13">
      <c r="A21" s="6">
        <v>46</v>
      </c>
      <c r="B21" s="6">
        <v>9</v>
      </c>
      <c r="C21" s="6">
        <v>162</v>
      </c>
      <c r="D21" s="6">
        <v>1071</v>
      </c>
      <c r="E21" s="6">
        <v>695</v>
      </c>
      <c r="F21" s="6">
        <v>396</v>
      </c>
      <c r="G21" s="6">
        <v>130</v>
      </c>
      <c r="H21" s="6">
        <v>1917</v>
      </c>
      <c r="I21" s="6">
        <v>558</v>
      </c>
      <c r="J21" s="6">
        <v>189</v>
      </c>
      <c r="K21" s="6">
        <v>342</v>
      </c>
      <c r="L21">
        <f t="shared" si="1"/>
        <v>18</v>
      </c>
      <c r="M21">
        <f t="shared" si="0"/>
        <v>23.936536824085959</v>
      </c>
    </row>
    <row r="22" spans="1:13">
      <c r="A22" s="6">
        <v>48</v>
      </c>
      <c r="B22" s="6">
        <v>3</v>
      </c>
      <c r="C22" s="6">
        <v>57</v>
      </c>
      <c r="D22" s="6">
        <v>384</v>
      </c>
      <c r="E22" s="6">
        <v>243</v>
      </c>
      <c r="F22" s="6">
        <v>141</v>
      </c>
      <c r="G22" s="6">
        <v>46</v>
      </c>
      <c r="H22" s="6">
        <v>705</v>
      </c>
      <c r="I22" s="6">
        <v>204</v>
      </c>
      <c r="J22" s="6">
        <v>72</v>
      </c>
      <c r="K22" s="6">
        <v>126</v>
      </c>
      <c r="L22">
        <f t="shared" si="1"/>
        <v>19</v>
      </c>
      <c r="M22">
        <f t="shared" si="0"/>
        <v>24.592453796829673</v>
      </c>
    </row>
    <row r="23" spans="1:13">
      <c r="A23" s="6">
        <v>50</v>
      </c>
      <c r="B23" s="6">
        <v>5</v>
      </c>
      <c r="C23" s="6">
        <v>100</v>
      </c>
      <c r="D23" s="6">
        <v>685</v>
      </c>
      <c r="E23" s="6">
        <v>430</v>
      </c>
      <c r="F23" s="6">
        <v>255</v>
      </c>
      <c r="G23" s="6">
        <v>82</v>
      </c>
      <c r="H23" s="6">
        <v>1290</v>
      </c>
      <c r="I23" s="6">
        <v>370</v>
      </c>
      <c r="J23" s="6">
        <v>135</v>
      </c>
      <c r="K23" s="6">
        <v>235</v>
      </c>
      <c r="L23">
        <f t="shared" si="1"/>
        <v>20</v>
      </c>
      <c r="M23">
        <f t="shared" si="0"/>
        <v>25.231325220201605</v>
      </c>
    </row>
    <row r="24" spans="1:13">
      <c r="A24" s="6">
        <v>52</v>
      </c>
      <c r="B24" s="10">
        <v>2</v>
      </c>
      <c r="C24" s="10">
        <v>42</v>
      </c>
      <c r="D24" s="10">
        <v>290</v>
      </c>
      <c r="E24" s="10">
        <v>182</v>
      </c>
      <c r="F24" s="10">
        <v>108</v>
      </c>
      <c r="G24" s="10">
        <v>35</v>
      </c>
      <c r="H24" s="10">
        <v>566</v>
      </c>
      <c r="I24" s="10">
        <v>162</v>
      </c>
      <c r="J24" s="10">
        <v>60</v>
      </c>
      <c r="K24" s="10">
        <v>106</v>
      </c>
      <c r="L24">
        <f t="shared" si="1"/>
        <v>21</v>
      </c>
      <c r="M24">
        <f t="shared" si="0"/>
        <v>25.854414729132053</v>
      </c>
    </row>
    <row r="25" spans="1:13">
      <c r="A25" s="6" t="s">
        <v>19</v>
      </c>
      <c r="B25" s="3">
        <v>178</v>
      </c>
      <c r="C25" s="3">
        <v>2289</v>
      </c>
      <c r="D25" s="3">
        <v>13518</v>
      </c>
      <c r="E25" s="3">
        <v>8556</v>
      </c>
      <c r="F25" s="3">
        <v>4962</v>
      </c>
      <c r="G25" s="3">
        <v>1813</v>
      </c>
      <c r="H25" s="3">
        <v>23465</v>
      </c>
      <c r="I25" s="3">
        <v>7401</v>
      </c>
      <c r="J25" s="3">
        <v>1959.1</v>
      </c>
      <c r="K25" s="3">
        <v>3487.8</v>
      </c>
    </row>
    <row r="26" spans="1:13">
      <c r="A26" s="6" t="s">
        <v>20</v>
      </c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3">
      <c r="A27" s="6" t="s">
        <v>21</v>
      </c>
      <c r="B27" s="6">
        <v>712</v>
      </c>
      <c r="C27" s="6">
        <v>9156</v>
      </c>
      <c r="D27" s="6">
        <v>54072</v>
      </c>
      <c r="E27" s="6">
        <v>34224</v>
      </c>
      <c r="F27" s="6">
        <v>19848</v>
      </c>
      <c r="G27" s="6">
        <v>7252</v>
      </c>
      <c r="H27" s="6">
        <v>93860</v>
      </c>
      <c r="I27" s="6">
        <v>29604</v>
      </c>
      <c r="J27" s="6">
        <v>7836</v>
      </c>
      <c r="K27" s="6">
        <v>13952</v>
      </c>
    </row>
    <row r="28" spans="1:13">
      <c r="A28" s="6" t="s">
        <v>22</v>
      </c>
      <c r="B28" s="9"/>
      <c r="C28" s="6">
        <v>13</v>
      </c>
      <c r="D28" s="6">
        <v>76</v>
      </c>
      <c r="E28" s="6">
        <v>48</v>
      </c>
      <c r="F28" s="6">
        <v>28</v>
      </c>
      <c r="G28" s="6">
        <v>10</v>
      </c>
      <c r="H28" s="6">
        <v>132</v>
      </c>
      <c r="I28" s="6">
        <v>42</v>
      </c>
      <c r="J28" s="6">
        <v>11</v>
      </c>
      <c r="K28" s="6">
        <v>20</v>
      </c>
    </row>
    <row r="29" spans="1:13">
      <c r="A29" t="s">
        <v>1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30"/>
  <sheetViews>
    <sheetView workbookViewId="0">
      <selection activeCell="L9" sqref="L9"/>
    </sheetView>
  </sheetViews>
  <sheetFormatPr baseColWidth="10" defaultRowHeight="12.75"/>
  <cols>
    <col min="1" max="1" width="7.85546875" customWidth="1"/>
    <col min="2" max="3" width="6.5703125" customWidth="1"/>
    <col min="4" max="9" width="8.140625" customWidth="1"/>
    <col min="10" max="10" width="8.42578125" customWidth="1"/>
    <col min="11" max="11" width="8.85546875" customWidth="1"/>
  </cols>
  <sheetData>
    <row r="1" spans="1:15">
      <c r="A1" s="48" t="s">
        <v>0</v>
      </c>
    </row>
    <row r="2" spans="1:15">
      <c r="A2" s="12" t="s">
        <v>54</v>
      </c>
    </row>
    <row r="3" spans="1:15">
      <c r="A3" s="12" t="s">
        <v>29</v>
      </c>
    </row>
    <row r="4" spans="1:15">
      <c r="A4" t="s">
        <v>1</v>
      </c>
    </row>
    <row r="5" spans="1:15">
      <c r="A5" s="20" t="s">
        <v>30</v>
      </c>
    </row>
    <row r="6" spans="1:15">
      <c r="A6" t="s">
        <v>1</v>
      </c>
    </row>
    <row r="7" spans="1:15" ht="42">
      <c r="A7" s="21" t="s">
        <v>129</v>
      </c>
      <c r="B7" s="2" t="s">
        <v>31</v>
      </c>
      <c r="C7" s="2" t="s">
        <v>32</v>
      </c>
      <c r="D7" s="4" t="s">
        <v>6</v>
      </c>
      <c r="E7" s="4"/>
      <c r="F7" s="4"/>
      <c r="G7" s="2" t="s">
        <v>33</v>
      </c>
      <c r="H7" s="2" t="s">
        <v>34</v>
      </c>
      <c r="I7" s="3" t="s">
        <v>9</v>
      </c>
      <c r="J7" s="4" t="s">
        <v>10</v>
      </c>
      <c r="K7" s="4"/>
    </row>
    <row r="8" spans="1:15" ht="21">
      <c r="A8" s="22"/>
      <c r="B8" s="5"/>
      <c r="C8" s="5"/>
      <c r="D8" s="3" t="s">
        <v>14</v>
      </c>
      <c r="E8" s="2" t="s">
        <v>134</v>
      </c>
      <c r="F8" s="2" t="s">
        <v>15</v>
      </c>
      <c r="G8" s="5"/>
      <c r="H8" s="5"/>
      <c r="I8" s="6"/>
      <c r="J8" s="2" t="s">
        <v>17</v>
      </c>
      <c r="K8" s="2" t="s">
        <v>18</v>
      </c>
      <c r="O8" s="12" t="s">
        <v>72</v>
      </c>
    </row>
    <row r="9" spans="1:15">
      <c r="A9" s="23" t="s">
        <v>130</v>
      </c>
      <c r="B9" s="10" t="s">
        <v>131</v>
      </c>
      <c r="C9" s="10" t="s">
        <v>132</v>
      </c>
      <c r="D9" s="10" t="s">
        <v>133</v>
      </c>
      <c r="E9" s="10" t="s">
        <v>133</v>
      </c>
      <c r="F9" s="10" t="s">
        <v>133</v>
      </c>
      <c r="G9" s="10" t="s">
        <v>133</v>
      </c>
      <c r="H9" s="10" t="s">
        <v>135</v>
      </c>
      <c r="I9" s="10" t="s">
        <v>135</v>
      </c>
      <c r="J9" s="10" t="s">
        <v>136</v>
      </c>
      <c r="K9" s="10" t="s">
        <v>137</v>
      </c>
      <c r="L9" s="12" t="s">
        <v>56</v>
      </c>
      <c r="M9" t="s">
        <v>55</v>
      </c>
    </row>
    <row r="10" spans="1:15">
      <c r="A10" s="24">
        <v>36</v>
      </c>
      <c r="B10" s="3">
        <v>3</v>
      </c>
      <c r="C10" s="3">
        <v>50</v>
      </c>
      <c r="D10" s="3">
        <v>398</v>
      </c>
      <c r="E10" s="3">
        <v>280</v>
      </c>
      <c r="F10" s="3">
        <v>118</v>
      </c>
      <c r="G10" s="3">
        <v>74</v>
      </c>
      <c r="H10" s="3">
        <v>504</v>
      </c>
      <c r="I10" s="3">
        <v>176</v>
      </c>
      <c r="J10" s="3">
        <v>58</v>
      </c>
      <c r="K10" s="3">
        <v>82</v>
      </c>
      <c r="L10">
        <f>C10/B10</f>
        <v>16.666666666666668</v>
      </c>
      <c r="M10">
        <f>(L10/PI())^0.5*10</f>
        <v>23.03294329808903</v>
      </c>
      <c r="O10" s="3">
        <v>30.5</v>
      </c>
    </row>
    <row r="11" spans="1:15">
      <c r="A11" s="25">
        <v>40</v>
      </c>
      <c r="B11" s="6">
        <v>2</v>
      </c>
      <c r="C11" s="6">
        <v>58</v>
      </c>
      <c r="D11" s="6">
        <v>484</v>
      </c>
      <c r="E11" s="6">
        <v>330</v>
      </c>
      <c r="F11" s="6">
        <v>154</v>
      </c>
      <c r="G11" s="6">
        <v>64</v>
      </c>
      <c r="H11" s="6">
        <v>580</v>
      </c>
      <c r="I11" s="6">
        <v>188</v>
      </c>
      <c r="J11" s="6">
        <v>66</v>
      </c>
      <c r="K11" s="6">
        <v>94</v>
      </c>
      <c r="L11">
        <f t="shared" ref="L11:L25" si="0">C11/B11</f>
        <v>29</v>
      </c>
      <c r="M11">
        <f t="shared" ref="M11:M25" si="1">(L11/PI())^0.5*10</f>
        <v>30.382538898732495</v>
      </c>
      <c r="O11" s="6">
        <v>31</v>
      </c>
    </row>
    <row r="12" spans="1:15">
      <c r="A12" s="25">
        <v>42</v>
      </c>
      <c r="B12" s="6">
        <v>5</v>
      </c>
      <c r="C12" s="6">
        <v>155</v>
      </c>
      <c r="D12" s="6">
        <v>1350</v>
      </c>
      <c r="E12" s="6">
        <v>905</v>
      </c>
      <c r="F12" s="6">
        <v>445</v>
      </c>
      <c r="G12" s="6">
        <v>150</v>
      </c>
      <c r="H12" s="6">
        <v>1575</v>
      </c>
      <c r="I12" s="6">
        <v>490</v>
      </c>
      <c r="J12" s="6">
        <v>185</v>
      </c>
      <c r="K12" s="6">
        <v>250</v>
      </c>
      <c r="L12">
        <f t="shared" si="0"/>
        <v>31</v>
      </c>
      <c r="M12">
        <f t="shared" si="1"/>
        <v>31.412746571571088</v>
      </c>
      <c r="O12" s="6">
        <v>31.5</v>
      </c>
    </row>
    <row r="13" spans="1:15">
      <c r="A13" s="25">
        <v>44</v>
      </c>
      <c r="B13" s="6">
        <v>9</v>
      </c>
      <c r="C13" s="6">
        <v>306</v>
      </c>
      <c r="D13" s="6">
        <v>2664</v>
      </c>
      <c r="E13" s="6">
        <v>1773</v>
      </c>
      <c r="F13" s="6">
        <v>891</v>
      </c>
      <c r="G13" s="6">
        <v>261</v>
      </c>
      <c r="H13" s="6">
        <v>3060</v>
      </c>
      <c r="I13" s="6">
        <v>918</v>
      </c>
      <c r="J13" s="6">
        <v>351</v>
      </c>
      <c r="K13" s="6">
        <v>495</v>
      </c>
      <c r="L13">
        <f t="shared" si="0"/>
        <v>34</v>
      </c>
      <c r="M13">
        <f t="shared" si="1"/>
        <v>32.897623212397704</v>
      </c>
      <c r="O13" s="6">
        <v>32</v>
      </c>
    </row>
    <row r="14" spans="1:15">
      <c r="A14" s="25">
        <v>46</v>
      </c>
      <c r="B14" s="6">
        <v>8</v>
      </c>
      <c r="C14" s="6">
        <v>108</v>
      </c>
      <c r="D14" s="6">
        <v>960</v>
      </c>
      <c r="E14" s="6">
        <v>633</v>
      </c>
      <c r="F14" s="6">
        <v>327</v>
      </c>
      <c r="G14" s="6">
        <v>81</v>
      </c>
      <c r="H14" s="6">
        <v>1095</v>
      </c>
      <c r="I14" s="6">
        <v>318</v>
      </c>
      <c r="J14" s="6">
        <v>123</v>
      </c>
      <c r="K14" s="6">
        <v>177</v>
      </c>
      <c r="L14">
        <f t="shared" si="0"/>
        <v>13.5</v>
      </c>
      <c r="M14">
        <f t="shared" si="1"/>
        <v>20.729648968280131</v>
      </c>
      <c r="O14" s="6">
        <v>32.4</v>
      </c>
    </row>
    <row r="15" spans="1:15">
      <c r="A15" s="25">
        <v>48</v>
      </c>
      <c r="B15" s="6">
        <v>2</v>
      </c>
      <c r="C15" s="6">
        <v>78</v>
      </c>
      <c r="D15" s="6">
        <v>704</v>
      </c>
      <c r="E15" s="6">
        <v>460</v>
      </c>
      <c r="F15" s="6">
        <v>244</v>
      </c>
      <c r="G15" s="6">
        <v>54</v>
      </c>
      <c r="H15" s="6">
        <v>780</v>
      </c>
      <c r="I15" s="6">
        <v>220</v>
      </c>
      <c r="J15" s="6">
        <v>88</v>
      </c>
      <c r="K15" s="6">
        <v>130</v>
      </c>
      <c r="L15">
        <f t="shared" si="0"/>
        <v>39</v>
      </c>
      <c r="M15">
        <f t="shared" si="1"/>
        <v>35.233628199729637</v>
      </c>
      <c r="O15" s="6">
        <v>32.799999999999997</v>
      </c>
    </row>
    <row r="16" spans="1:15">
      <c r="A16" s="25">
        <v>50</v>
      </c>
      <c r="B16" s="6">
        <v>4</v>
      </c>
      <c r="C16" s="6">
        <v>168</v>
      </c>
      <c r="D16" s="6">
        <v>1544</v>
      </c>
      <c r="E16" s="6">
        <v>1000</v>
      </c>
      <c r="F16" s="6">
        <v>544</v>
      </c>
      <c r="G16" s="6">
        <v>112</v>
      </c>
      <c r="H16" s="6">
        <v>1680</v>
      </c>
      <c r="I16" s="6">
        <v>460</v>
      </c>
      <c r="J16" s="6">
        <v>188</v>
      </c>
      <c r="K16" s="6">
        <v>276</v>
      </c>
      <c r="L16">
        <f t="shared" si="0"/>
        <v>42</v>
      </c>
      <c r="M16">
        <f t="shared" si="1"/>
        <v>36.56366395715726</v>
      </c>
      <c r="O16" s="6">
        <v>33.200000000000003</v>
      </c>
    </row>
    <row r="17" spans="1:15">
      <c r="A17" s="25">
        <v>52</v>
      </c>
      <c r="B17" s="6">
        <v>4</v>
      </c>
      <c r="C17" s="6">
        <v>180</v>
      </c>
      <c r="D17" s="6">
        <v>1692</v>
      </c>
      <c r="E17" s="6">
        <v>1088</v>
      </c>
      <c r="F17" s="6">
        <v>604</v>
      </c>
      <c r="G17" s="6">
        <v>124</v>
      </c>
      <c r="H17" s="6">
        <v>1840</v>
      </c>
      <c r="I17" s="6">
        <v>484</v>
      </c>
      <c r="J17" s="6">
        <v>200</v>
      </c>
      <c r="K17" s="6">
        <v>300</v>
      </c>
      <c r="L17">
        <f t="shared" si="0"/>
        <v>45</v>
      </c>
      <c r="M17">
        <f t="shared" si="1"/>
        <v>37.846987830302403</v>
      </c>
      <c r="O17" s="6">
        <v>33.6</v>
      </c>
    </row>
    <row r="18" spans="1:15">
      <c r="A18" s="25">
        <v>54</v>
      </c>
      <c r="B18" s="6">
        <v>4</v>
      </c>
      <c r="C18" s="6">
        <v>192</v>
      </c>
      <c r="D18" s="6">
        <v>1836</v>
      </c>
      <c r="E18" s="6">
        <v>1180</v>
      </c>
      <c r="F18" s="6">
        <v>656</v>
      </c>
      <c r="G18" s="6">
        <v>136</v>
      </c>
      <c r="H18" s="6">
        <v>2000</v>
      </c>
      <c r="I18" s="6">
        <v>516</v>
      </c>
      <c r="J18" s="6">
        <v>212</v>
      </c>
      <c r="K18" s="6">
        <v>320</v>
      </c>
      <c r="L18">
        <f t="shared" si="0"/>
        <v>48</v>
      </c>
      <c r="M18">
        <f t="shared" si="1"/>
        <v>39.088200952233592</v>
      </c>
      <c r="O18" s="6">
        <v>34</v>
      </c>
    </row>
    <row r="19" spans="1:15">
      <c r="A19" s="25">
        <v>56</v>
      </c>
      <c r="B19" s="6">
        <v>4</v>
      </c>
      <c r="C19" s="6">
        <v>204</v>
      </c>
      <c r="D19" s="6">
        <v>1984</v>
      </c>
      <c r="E19" s="6">
        <v>1264</v>
      </c>
      <c r="F19" s="6">
        <v>720</v>
      </c>
      <c r="G19" s="6">
        <v>148</v>
      </c>
      <c r="H19" s="6">
        <v>2160</v>
      </c>
      <c r="I19" s="6">
        <v>552</v>
      </c>
      <c r="J19" s="6">
        <v>224</v>
      </c>
      <c r="K19" s="6">
        <v>344</v>
      </c>
      <c r="L19">
        <f t="shared" si="0"/>
        <v>51</v>
      </c>
      <c r="M19">
        <f t="shared" si="1"/>
        <v>40.291195310356976</v>
      </c>
      <c r="O19" s="6">
        <v>34.4</v>
      </c>
    </row>
    <row r="20" spans="1:15">
      <c r="A20" s="25">
        <v>58</v>
      </c>
      <c r="B20" s="6">
        <v>6</v>
      </c>
      <c r="C20" s="6">
        <v>330</v>
      </c>
      <c r="D20" s="6">
        <v>3264</v>
      </c>
      <c r="E20" s="6">
        <v>2064</v>
      </c>
      <c r="F20" s="6">
        <v>1200</v>
      </c>
      <c r="G20" s="6">
        <v>246</v>
      </c>
      <c r="H20" s="6">
        <v>3540</v>
      </c>
      <c r="I20" s="6">
        <v>888</v>
      </c>
      <c r="J20" s="6">
        <v>360</v>
      </c>
      <c r="K20" s="6">
        <v>546</v>
      </c>
      <c r="L20">
        <f t="shared" si="0"/>
        <v>55</v>
      </c>
      <c r="M20">
        <f t="shared" si="1"/>
        <v>41.841419359420023</v>
      </c>
      <c r="O20" s="6">
        <v>34.700000000000003</v>
      </c>
    </row>
    <row r="21" spans="1:15">
      <c r="A21" s="25">
        <v>60</v>
      </c>
      <c r="B21" s="6">
        <v>1</v>
      </c>
      <c r="C21" s="6">
        <v>58</v>
      </c>
      <c r="D21" s="6">
        <v>582</v>
      </c>
      <c r="E21" s="6">
        <v>365</v>
      </c>
      <c r="F21" s="6">
        <v>217</v>
      </c>
      <c r="G21" s="6">
        <v>45</v>
      </c>
      <c r="H21" s="6">
        <v>650</v>
      </c>
      <c r="I21" s="6">
        <v>159</v>
      </c>
      <c r="J21" s="6">
        <v>63</v>
      </c>
      <c r="K21" s="6">
        <v>96</v>
      </c>
      <c r="L21">
        <f t="shared" si="0"/>
        <v>58</v>
      </c>
      <c r="M21">
        <f t="shared" si="1"/>
        <v>42.967398569915609</v>
      </c>
      <c r="O21" s="6">
        <v>35</v>
      </c>
    </row>
    <row r="22" spans="1:15">
      <c r="A22" s="25">
        <v>62</v>
      </c>
      <c r="B22" s="6">
        <v>3</v>
      </c>
      <c r="C22" s="6">
        <v>183</v>
      </c>
      <c r="D22" s="6">
        <v>1854</v>
      </c>
      <c r="E22" s="6">
        <v>1161</v>
      </c>
      <c r="F22" s="6">
        <v>693</v>
      </c>
      <c r="G22" s="6">
        <v>153</v>
      </c>
      <c r="H22" s="6">
        <v>2160</v>
      </c>
      <c r="I22" s="6">
        <v>516</v>
      </c>
      <c r="J22" s="6">
        <v>198</v>
      </c>
      <c r="K22" s="6">
        <v>306</v>
      </c>
      <c r="L22">
        <f t="shared" si="0"/>
        <v>61</v>
      </c>
      <c r="M22">
        <f t="shared" si="1"/>
        <v>44.064615120537738</v>
      </c>
      <c r="O22" s="6">
        <v>35.299999999999997</v>
      </c>
    </row>
    <row r="23" spans="1:15">
      <c r="A23" s="25">
        <v>64</v>
      </c>
      <c r="B23" s="6">
        <v>2</v>
      </c>
      <c r="C23" s="6">
        <v>128</v>
      </c>
      <c r="D23" s="6">
        <v>1318</v>
      </c>
      <c r="E23" s="6">
        <v>826</v>
      </c>
      <c r="F23" s="6">
        <v>492</v>
      </c>
      <c r="G23" s="6">
        <v>112</v>
      </c>
      <c r="H23" s="6">
        <v>1600</v>
      </c>
      <c r="I23" s="6">
        <v>390</v>
      </c>
      <c r="J23" s="6">
        <v>140</v>
      </c>
      <c r="K23" s="6">
        <v>214</v>
      </c>
      <c r="L23">
        <f t="shared" si="0"/>
        <v>64</v>
      </c>
      <c r="M23">
        <f t="shared" si="1"/>
        <v>45.135166683820501</v>
      </c>
      <c r="O23" s="6">
        <v>35.6</v>
      </c>
    </row>
    <row r="24" spans="1:15">
      <c r="A24" s="25">
        <v>66</v>
      </c>
      <c r="B24" s="6">
        <v>3</v>
      </c>
      <c r="C24" s="6">
        <v>201</v>
      </c>
      <c r="D24" s="6">
        <v>2088</v>
      </c>
      <c r="E24" s="6">
        <v>1305</v>
      </c>
      <c r="F24" s="6">
        <v>783</v>
      </c>
      <c r="G24" s="6">
        <v>192</v>
      </c>
      <c r="H24" s="6">
        <v>2670</v>
      </c>
      <c r="I24" s="6">
        <v>600</v>
      </c>
      <c r="J24" s="6">
        <v>216</v>
      </c>
      <c r="K24" s="6">
        <v>333</v>
      </c>
      <c r="L24">
        <f t="shared" si="0"/>
        <v>67</v>
      </c>
      <c r="M24">
        <f t="shared" si="1"/>
        <v>46.180907715541899</v>
      </c>
      <c r="O24" s="6">
        <v>35.9</v>
      </c>
    </row>
    <row r="25" spans="1:15">
      <c r="A25" s="22">
        <v>70</v>
      </c>
      <c r="B25" s="10">
        <v>2</v>
      </c>
      <c r="C25" s="10">
        <v>142</v>
      </c>
      <c r="D25" s="10">
        <v>1500</v>
      </c>
      <c r="E25" s="10">
        <v>930</v>
      </c>
      <c r="F25" s="10">
        <v>570</v>
      </c>
      <c r="G25" s="10">
        <v>168</v>
      </c>
      <c r="H25" s="10">
        <v>2200</v>
      </c>
      <c r="I25" s="10">
        <v>480</v>
      </c>
      <c r="J25" s="10">
        <v>158</v>
      </c>
      <c r="K25" s="10">
        <v>240</v>
      </c>
      <c r="L25">
        <f t="shared" si="0"/>
        <v>71</v>
      </c>
      <c r="M25">
        <f t="shared" si="1"/>
        <v>47.539459314393909</v>
      </c>
      <c r="O25" s="6">
        <v>36.1</v>
      </c>
    </row>
    <row r="26" spans="1:15">
      <c r="A26" s="22" t="s">
        <v>35</v>
      </c>
      <c r="B26" s="3">
        <v>56</v>
      </c>
      <c r="C26" s="3">
        <v>2541</v>
      </c>
      <c r="D26" s="3">
        <v>24222</v>
      </c>
      <c r="E26" s="3">
        <v>15564</v>
      </c>
      <c r="F26" s="3">
        <v>8658</v>
      </c>
      <c r="G26" s="3">
        <v>2120</v>
      </c>
      <c r="H26" s="3">
        <v>28094</v>
      </c>
      <c r="I26" s="3">
        <v>7355</v>
      </c>
      <c r="J26" s="3">
        <v>2830</v>
      </c>
      <c r="K26" s="3">
        <v>4203</v>
      </c>
      <c r="O26" s="6">
        <v>36.299999999999997</v>
      </c>
    </row>
    <row r="27" spans="1:15">
      <c r="A27" s="25" t="s">
        <v>36</v>
      </c>
      <c r="B27" s="9"/>
      <c r="C27" s="9"/>
      <c r="D27" s="9"/>
      <c r="E27" s="9"/>
      <c r="F27" s="9"/>
      <c r="G27" s="9"/>
      <c r="H27" s="9"/>
      <c r="I27" s="9"/>
      <c r="J27" s="9"/>
      <c r="K27" s="9"/>
      <c r="O27" s="6">
        <v>36.4</v>
      </c>
    </row>
    <row r="28" spans="1:15">
      <c r="A28" s="25" t="s">
        <v>21</v>
      </c>
      <c r="B28" s="6">
        <v>112</v>
      </c>
      <c r="C28" s="6">
        <v>5082</v>
      </c>
      <c r="D28" s="6">
        <v>48444</v>
      </c>
      <c r="E28" s="6">
        <v>31128</v>
      </c>
      <c r="F28" s="6">
        <v>17316</v>
      </c>
      <c r="G28" s="6">
        <v>4240</v>
      </c>
      <c r="H28" s="6">
        <v>56188</v>
      </c>
      <c r="I28" s="6">
        <v>14710</v>
      </c>
      <c r="J28" s="6">
        <v>5660</v>
      </c>
      <c r="K28" s="6">
        <v>8406</v>
      </c>
    </row>
    <row r="29" spans="1:15">
      <c r="A29" s="25" t="s">
        <v>22</v>
      </c>
      <c r="B29" s="9"/>
      <c r="C29" s="6">
        <v>45</v>
      </c>
      <c r="D29" s="6">
        <v>433</v>
      </c>
      <c r="E29" s="6">
        <v>278</v>
      </c>
      <c r="F29" s="6">
        <v>155</v>
      </c>
      <c r="G29" s="6">
        <v>38</v>
      </c>
      <c r="H29" s="6">
        <v>502</v>
      </c>
      <c r="I29" s="6">
        <v>131</v>
      </c>
      <c r="J29" s="6">
        <v>51</v>
      </c>
      <c r="K29" s="6">
        <v>75</v>
      </c>
    </row>
    <row r="30" spans="1:15">
      <c r="A30" t="s">
        <v>1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31"/>
  <sheetViews>
    <sheetView workbookViewId="0">
      <selection activeCell="R7" sqref="R7"/>
    </sheetView>
  </sheetViews>
  <sheetFormatPr baseColWidth="10" defaultRowHeight="12.75"/>
  <cols>
    <col min="1" max="1" width="6.85546875" customWidth="1"/>
    <col min="2" max="2" width="5.5703125" customWidth="1"/>
    <col min="3" max="3" width="5.42578125" customWidth="1"/>
    <col min="4" max="5" width="5.5703125" customWidth="1"/>
    <col min="6" max="12" width="6.5703125" customWidth="1"/>
    <col min="13" max="13" width="6.85546875" customWidth="1"/>
    <col min="14" max="14" width="7.140625" customWidth="1"/>
  </cols>
  <sheetData>
    <row r="1" spans="1:17">
      <c r="A1" s="48" t="s">
        <v>47</v>
      </c>
    </row>
    <row r="2" spans="1:17">
      <c r="A2" s="12" t="s">
        <v>98</v>
      </c>
    </row>
    <row r="3" spans="1:17">
      <c r="A3" s="12" t="s">
        <v>39</v>
      </c>
    </row>
    <row r="4" spans="1:17" ht="42">
      <c r="A4" s="27" t="s">
        <v>112</v>
      </c>
      <c r="B4" s="28" t="s">
        <v>41</v>
      </c>
      <c r="C4" s="28"/>
      <c r="D4" s="28"/>
      <c r="E4" s="28"/>
      <c r="F4" s="28"/>
      <c r="G4" s="27" t="s">
        <v>123</v>
      </c>
      <c r="H4" s="29" t="s">
        <v>124</v>
      </c>
      <c r="I4" s="29"/>
      <c r="J4" s="29"/>
      <c r="K4" s="27" t="s">
        <v>128</v>
      </c>
      <c r="L4" s="30" t="s">
        <v>42</v>
      </c>
      <c r="M4" s="30"/>
    </row>
    <row r="5" spans="1:17" ht="31.5">
      <c r="A5" s="31"/>
      <c r="B5" s="32" t="s">
        <v>43</v>
      </c>
      <c r="C5" s="32" t="s">
        <v>49</v>
      </c>
      <c r="D5" s="32" t="s">
        <v>44</v>
      </c>
      <c r="E5" s="32" t="s">
        <v>45</v>
      </c>
      <c r="F5" s="32" t="s">
        <v>50</v>
      </c>
      <c r="G5" s="31"/>
      <c r="H5" s="27" t="s">
        <v>125</v>
      </c>
      <c r="I5" s="27" t="s">
        <v>126</v>
      </c>
      <c r="J5" s="27" t="s">
        <v>127</v>
      </c>
      <c r="K5" s="31"/>
      <c r="L5" s="27" t="s">
        <v>51</v>
      </c>
      <c r="M5" s="33" t="s">
        <v>52</v>
      </c>
      <c r="N5" s="33" t="s">
        <v>53</v>
      </c>
      <c r="P5" t="s">
        <v>55</v>
      </c>
    </row>
    <row r="6" spans="1:17">
      <c r="A6" s="34">
        <v>8</v>
      </c>
      <c r="B6" s="7">
        <v>0</v>
      </c>
      <c r="C6" s="7">
        <v>0</v>
      </c>
      <c r="D6" s="7">
        <v>0</v>
      </c>
      <c r="E6" s="34">
        <v>1</v>
      </c>
      <c r="F6" s="34">
        <v>1</v>
      </c>
      <c r="G6" s="34">
        <v>8.8000000000000007</v>
      </c>
      <c r="H6" s="34">
        <v>3.2</v>
      </c>
      <c r="I6" s="34">
        <v>1.7</v>
      </c>
      <c r="J6" s="34">
        <v>1.5</v>
      </c>
      <c r="K6" s="34">
        <v>2.1</v>
      </c>
      <c r="L6" s="34">
        <v>0.67</v>
      </c>
      <c r="M6" s="34">
        <v>0.73</v>
      </c>
      <c r="N6" s="35">
        <v>0.6</v>
      </c>
      <c r="P6">
        <f>(K6/PI())^0.5*10</f>
        <v>8.1758838114662584</v>
      </c>
      <c r="Q6">
        <f>P6*0.2</f>
        <v>1.6351767622932518</v>
      </c>
    </row>
    <row r="7" spans="1:17">
      <c r="A7" s="36">
        <v>9</v>
      </c>
      <c r="B7" s="7">
        <v>0</v>
      </c>
      <c r="C7" s="7">
        <v>0</v>
      </c>
      <c r="D7" s="7">
        <v>0</v>
      </c>
      <c r="E7" s="36">
        <v>2</v>
      </c>
      <c r="F7" s="36">
        <v>2</v>
      </c>
      <c r="G7" s="36">
        <v>10.5</v>
      </c>
      <c r="H7" s="36">
        <v>4.2</v>
      </c>
      <c r="I7" s="36">
        <v>1.8</v>
      </c>
      <c r="J7" s="36">
        <v>2.4</v>
      </c>
      <c r="K7" s="36">
        <v>2.4</v>
      </c>
      <c r="L7" s="36">
        <v>0.63</v>
      </c>
      <c r="M7" s="36">
        <v>0.71</v>
      </c>
      <c r="N7" s="37">
        <v>0.56999999999999995</v>
      </c>
      <c r="P7">
        <f t="shared" ref="P7:P30" si="0">(K7/PI())^0.5*10</f>
        <v>8.7403874447366334</v>
      </c>
    </row>
    <row r="8" spans="1:17">
      <c r="A8" s="36">
        <v>10</v>
      </c>
      <c r="B8" s="7">
        <v>0</v>
      </c>
      <c r="C8" s="7">
        <v>0</v>
      </c>
      <c r="D8" s="36">
        <v>1</v>
      </c>
      <c r="E8" s="36">
        <v>5</v>
      </c>
      <c r="F8" s="36">
        <v>6</v>
      </c>
      <c r="G8" s="36">
        <v>11.8</v>
      </c>
      <c r="H8" s="36">
        <v>5</v>
      </c>
      <c r="I8" s="36">
        <v>1.8</v>
      </c>
      <c r="J8" s="36">
        <v>3.2</v>
      </c>
      <c r="K8" s="36">
        <v>2.7</v>
      </c>
      <c r="L8" s="36">
        <v>0.6</v>
      </c>
      <c r="M8" s="36">
        <v>0.7</v>
      </c>
      <c r="N8" s="37">
        <v>0.55000000000000004</v>
      </c>
      <c r="P8">
        <f t="shared" si="0"/>
        <v>9.2705808485565502</v>
      </c>
    </row>
    <row r="9" spans="1:17">
      <c r="A9" s="36">
        <v>11</v>
      </c>
      <c r="B9" s="7">
        <v>0</v>
      </c>
      <c r="C9" s="7">
        <v>0</v>
      </c>
      <c r="D9" s="36">
        <v>2</v>
      </c>
      <c r="E9" s="36">
        <v>7</v>
      </c>
      <c r="F9" s="36">
        <v>9</v>
      </c>
      <c r="G9" s="36">
        <v>13</v>
      </c>
      <c r="H9" s="36">
        <v>5.8</v>
      </c>
      <c r="I9" s="36">
        <v>1.9</v>
      </c>
      <c r="J9" s="36">
        <v>3.9</v>
      </c>
      <c r="K9" s="36">
        <v>3</v>
      </c>
      <c r="L9" s="36">
        <v>0.57999999999999996</v>
      </c>
      <c r="M9" s="36">
        <v>0.68</v>
      </c>
      <c r="N9" s="37">
        <v>0.53</v>
      </c>
      <c r="P9">
        <f t="shared" si="0"/>
        <v>9.772050238058398</v>
      </c>
    </row>
    <row r="10" spans="1:17">
      <c r="A10" s="36">
        <v>12</v>
      </c>
      <c r="B10" s="7">
        <v>0</v>
      </c>
      <c r="C10" s="36">
        <v>1</v>
      </c>
      <c r="D10" s="36">
        <v>6</v>
      </c>
      <c r="E10" s="36">
        <v>4</v>
      </c>
      <c r="F10" s="36">
        <v>11</v>
      </c>
      <c r="G10" s="36">
        <v>14</v>
      </c>
      <c r="H10" s="36">
        <v>6.4</v>
      </c>
      <c r="I10" s="36">
        <v>1.9</v>
      </c>
      <c r="J10" s="36">
        <v>4.5</v>
      </c>
      <c r="K10" s="36">
        <v>3.3</v>
      </c>
      <c r="L10" s="36">
        <v>0.55000000000000004</v>
      </c>
      <c r="M10" s="36">
        <v>0.67</v>
      </c>
      <c r="N10" s="37">
        <v>0.51</v>
      </c>
      <c r="P10">
        <f t="shared" si="0"/>
        <v>10.249012754438883</v>
      </c>
    </row>
    <row r="11" spans="1:17">
      <c r="A11" s="36">
        <v>13</v>
      </c>
      <c r="B11" s="7">
        <v>0</v>
      </c>
      <c r="C11" s="36">
        <v>15</v>
      </c>
      <c r="D11" s="36">
        <v>9</v>
      </c>
      <c r="E11" s="36">
        <v>4</v>
      </c>
      <c r="F11" s="36">
        <v>28</v>
      </c>
      <c r="G11" s="36">
        <v>14.9</v>
      </c>
      <c r="H11" s="36">
        <v>7</v>
      </c>
      <c r="I11" s="36">
        <v>2</v>
      </c>
      <c r="J11" s="36">
        <v>5</v>
      </c>
      <c r="K11" s="36">
        <v>3.6</v>
      </c>
      <c r="L11" s="36">
        <v>0.54</v>
      </c>
      <c r="M11" s="36">
        <v>0.65</v>
      </c>
      <c r="N11" s="37">
        <v>0.49</v>
      </c>
      <c r="P11">
        <f t="shared" si="0"/>
        <v>10.704744696916626</v>
      </c>
    </row>
    <row r="12" spans="1:17">
      <c r="A12" s="36">
        <v>14</v>
      </c>
      <c r="B12" s="7">
        <v>0</v>
      </c>
      <c r="C12" s="36">
        <v>12</v>
      </c>
      <c r="D12" s="36">
        <v>6</v>
      </c>
      <c r="E12" s="36">
        <v>2</v>
      </c>
      <c r="F12" s="36">
        <v>20</v>
      </c>
      <c r="G12" s="36">
        <v>15.6</v>
      </c>
      <c r="H12" s="36">
        <v>7.5</v>
      </c>
      <c r="I12" s="36">
        <v>2</v>
      </c>
      <c r="J12" s="36">
        <v>5.5</v>
      </c>
      <c r="K12" s="36">
        <v>4</v>
      </c>
      <c r="L12" s="36">
        <v>0.52</v>
      </c>
      <c r="M12" s="36">
        <v>0.64</v>
      </c>
      <c r="N12" s="37">
        <v>0.47</v>
      </c>
      <c r="P12">
        <f t="shared" si="0"/>
        <v>11.283791670955125</v>
      </c>
    </row>
    <row r="13" spans="1:17">
      <c r="A13" s="36">
        <v>15</v>
      </c>
      <c r="B13" s="7">
        <v>0</v>
      </c>
      <c r="C13" s="36">
        <v>19</v>
      </c>
      <c r="D13" s="36">
        <v>3</v>
      </c>
      <c r="E13" s="36">
        <v>0</v>
      </c>
      <c r="F13" s="36">
        <v>22</v>
      </c>
      <c r="G13" s="36">
        <v>16.2</v>
      </c>
      <c r="H13" s="36">
        <v>8.1</v>
      </c>
      <c r="I13" s="36">
        <v>2.1</v>
      </c>
      <c r="J13" s="36">
        <v>6</v>
      </c>
      <c r="K13" s="36">
        <v>4.4000000000000004</v>
      </c>
      <c r="L13" s="36">
        <v>0.5</v>
      </c>
      <c r="M13" s="36">
        <v>0.63</v>
      </c>
      <c r="N13" s="37">
        <v>0.46</v>
      </c>
      <c r="P13">
        <f t="shared" si="0"/>
        <v>11.834540545406396</v>
      </c>
    </row>
    <row r="14" spans="1:17">
      <c r="A14" s="36">
        <v>16</v>
      </c>
      <c r="B14" s="36">
        <v>2</v>
      </c>
      <c r="C14" s="36">
        <v>30</v>
      </c>
      <c r="D14" s="36">
        <v>6</v>
      </c>
      <c r="E14" s="36">
        <v>0</v>
      </c>
      <c r="F14" s="36">
        <v>38</v>
      </c>
      <c r="G14" s="36">
        <v>16.8</v>
      </c>
      <c r="H14" s="36">
        <v>8.5</v>
      </c>
      <c r="I14" s="36">
        <v>2.1</v>
      </c>
      <c r="J14" s="36">
        <v>6.4</v>
      </c>
      <c r="K14" s="36">
        <v>4.8</v>
      </c>
      <c r="L14" s="36">
        <v>0.49</v>
      </c>
      <c r="M14" s="36">
        <v>0.62</v>
      </c>
      <c r="N14" s="37">
        <v>0.44</v>
      </c>
      <c r="P14">
        <f t="shared" si="0"/>
        <v>12.360774464742066</v>
      </c>
    </row>
    <row r="15" spans="1:17">
      <c r="A15" s="36">
        <v>17</v>
      </c>
      <c r="B15" s="36">
        <v>5</v>
      </c>
      <c r="C15" s="36">
        <v>19</v>
      </c>
      <c r="D15" s="36">
        <v>0</v>
      </c>
      <c r="E15" s="36">
        <v>0</v>
      </c>
      <c r="F15" s="36">
        <v>24</v>
      </c>
      <c r="G15" s="36">
        <v>17.3</v>
      </c>
      <c r="H15" s="36">
        <v>8.9</v>
      </c>
      <c r="I15" s="36">
        <v>2.2000000000000002</v>
      </c>
      <c r="J15" s="36">
        <v>6.7</v>
      </c>
      <c r="K15" s="36">
        <v>5.3</v>
      </c>
      <c r="L15" s="36">
        <v>0.48</v>
      </c>
      <c r="M15" s="36">
        <v>0.61</v>
      </c>
      <c r="N15" s="37">
        <v>0.43</v>
      </c>
      <c r="P15">
        <f t="shared" si="0"/>
        <v>12.988619621707652</v>
      </c>
    </row>
    <row r="16" spans="1:17">
      <c r="A16" s="36">
        <v>18</v>
      </c>
      <c r="B16" s="36">
        <v>11</v>
      </c>
      <c r="C16" s="36">
        <v>22</v>
      </c>
      <c r="D16" s="36">
        <v>1</v>
      </c>
      <c r="E16" s="36">
        <v>0</v>
      </c>
      <c r="F16" s="36">
        <v>34</v>
      </c>
      <c r="G16" s="36">
        <v>17.8</v>
      </c>
      <c r="H16" s="36">
        <v>9.1999999999999993</v>
      </c>
      <c r="I16" s="36">
        <v>2.2000000000000002</v>
      </c>
      <c r="J16" s="36">
        <v>7</v>
      </c>
      <c r="K16" s="36">
        <v>5.8</v>
      </c>
      <c r="L16" s="36">
        <v>0.46</v>
      </c>
      <c r="M16" s="36">
        <v>0.6</v>
      </c>
      <c r="N16" s="37">
        <v>0.42</v>
      </c>
      <c r="P16">
        <f t="shared" si="0"/>
        <v>13.587484461319491</v>
      </c>
    </row>
    <row r="17" spans="1:16">
      <c r="A17" s="36">
        <v>19</v>
      </c>
      <c r="B17" s="36">
        <v>10</v>
      </c>
      <c r="C17" s="36">
        <v>10</v>
      </c>
      <c r="D17" s="7">
        <v>0</v>
      </c>
      <c r="E17" s="36">
        <v>0</v>
      </c>
      <c r="F17" s="36">
        <v>20</v>
      </c>
      <c r="G17" s="36">
        <v>18.2</v>
      </c>
      <c r="H17" s="36">
        <v>9.6</v>
      </c>
      <c r="I17" s="36">
        <v>2.2999999999999998</v>
      </c>
      <c r="J17" s="36">
        <v>7.3</v>
      </c>
      <c r="K17" s="36">
        <v>6.3</v>
      </c>
      <c r="L17" s="36">
        <v>0.45</v>
      </c>
      <c r="M17" s="36">
        <v>0.59</v>
      </c>
      <c r="N17" s="37">
        <v>0.41</v>
      </c>
      <c r="P17">
        <f t="shared" si="0"/>
        <v>14.161046158239445</v>
      </c>
    </row>
    <row r="18" spans="1:16">
      <c r="A18" s="36">
        <v>20</v>
      </c>
      <c r="B18" s="36">
        <v>12</v>
      </c>
      <c r="C18" s="36">
        <v>4</v>
      </c>
      <c r="D18" s="7">
        <v>0</v>
      </c>
      <c r="E18" s="36">
        <v>1</v>
      </c>
      <c r="F18" s="36">
        <v>17</v>
      </c>
      <c r="G18" s="36">
        <v>18.5</v>
      </c>
      <c r="H18" s="36">
        <v>9.9</v>
      </c>
      <c r="I18" s="36">
        <v>2.4</v>
      </c>
      <c r="J18" s="36">
        <v>7.5</v>
      </c>
      <c r="K18" s="36">
        <v>6.9</v>
      </c>
      <c r="L18" s="36">
        <v>0.44</v>
      </c>
      <c r="M18" s="36">
        <v>0.59</v>
      </c>
      <c r="N18" s="37">
        <v>0.4</v>
      </c>
      <c r="P18">
        <f t="shared" si="0"/>
        <v>14.820047957642227</v>
      </c>
    </row>
    <row r="19" spans="1:16">
      <c r="A19" s="36">
        <v>21</v>
      </c>
      <c r="B19" s="36">
        <v>16</v>
      </c>
      <c r="C19" s="36">
        <v>1</v>
      </c>
      <c r="D19" s="7">
        <v>0</v>
      </c>
      <c r="E19" s="7">
        <v>0</v>
      </c>
      <c r="F19" s="36">
        <v>17</v>
      </c>
      <c r="G19" s="36">
        <v>18.8</v>
      </c>
      <c r="H19" s="36">
        <v>10.199999999999999</v>
      </c>
      <c r="I19" s="36">
        <v>2.5</v>
      </c>
      <c r="J19" s="36">
        <v>7.7</v>
      </c>
      <c r="K19" s="36">
        <v>7.6</v>
      </c>
      <c r="L19" s="36">
        <v>0.43</v>
      </c>
      <c r="M19" s="36">
        <v>0.57999999999999996</v>
      </c>
      <c r="N19" s="37">
        <v>0.39</v>
      </c>
      <c r="P19">
        <f t="shared" si="0"/>
        <v>15.553633450087505</v>
      </c>
    </row>
    <row r="20" spans="1:16">
      <c r="A20" s="36">
        <v>22</v>
      </c>
      <c r="B20" s="36">
        <v>17</v>
      </c>
      <c r="C20" s="36">
        <v>2</v>
      </c>
      <c r="D20" s="7">
        <v>0</v>
      </c>
      <c r="E20" s="7">
        <v>0</v>
      </c>
      <c r="F20" s="36">
        <v>19</v>
      </c>
      <c r="G20" s="36">
        <v>19.100000000000001</v>
      </c>
      <c r="H20" s="36">
        <v>10.5</v>
      </c>
      <c r="I20" s="36">
        <v>2.6</v>
      </c>
      <c r="J20" s="36">
        <v>7.9</v>
      </c>
      <c r="K20" s="36">
        <v>8.3000000000000007</v>
      </c>
      <c r="L20" s="36">
        <v>0.43</v>
      </c>
      <c r="M20" s="36">
        <v>0.57999999999999996</v>
      </c>
      <c r="N20" s="37">
        <v>0.38</v>
      </c>
      <c r="P20">
        <f t="shared" si="0"/>
        <v>16.25414425715935</v>
      </c>
    </row>
    <row r="21" spans="1:16" ht="13.5" customHeight="1">
      <c r="A21" s="36">
        <v>23</v>
      </c>
      <c r="B21" s="36">
        <v>10</v>
      </c>
      <c r="C21" s="7">
        <v>0</v>
      </c>
      <c r="D21" s="7">
        <v>0</v>
      </c>
      <c r="E21" s="7">
        <v>0</v>
      </c>
      <c r="F21" s="36">
        <v>10</v>
      </c>
      <c r="G21" s="36">
        <v>19.399999999999999</v>
      </c>
      <c r="H21" s="36">
        <v>10.7</v>
      </c>
      <c r="I21" s="36">
        <v>2.6</v>
      </c>
      <c r="J21" s="36">
        <v>8.1</v>
      </c>
      <c r="K21" s="36">
        <v>9.1</v>
      </c>
      <c r="L21" s="36">
        <v>0.42</v>
      </c>
      <c r="M21" s="36">
        <v>0.56999999999999995</v>
      </c>
      <c r="N21" s="37">
        <v>0.37</v>
      </c>
      <c r="P21">
        <f t="shared" si="0"/>
        <v>17.019459345914886</v>
      </c>
    </row>
    <row r="22" spans="1:16">
      <c r="A22" s="36">
        <v>24</v>
      </c>
      <c r="B22" s="36">
        <v>13</v>
      </c>
      <c r="C22" s="7">
        <v>0</v>
      </c>
      <c r="D22" s="7">
        <v>0</v>
      </c>
      <c r="E22" s="7">
        <v>0</v>
      </c>
      <c r="F22" s="36">
        <v>13</v>
      </c>
      <c r="G22" s="36">
        <v>19.600000000000001</v>
      </c>
      <c r="H22" s="36">
        <v>11</v>
      </c>
      <c r="I22" s="36">
        <v>2.7</v>
      </c>
      <c r="J22" s="36">
        <v>8.3000000000000007</v>
      </c>
      <c r="K22" s="36">
        <v>10</v>
      </c>
      <c r="L22" s="36">
        <v>0.41</v>
      </c>
      <c r="M22" s="36">
        <v>0.56999999999999995</v>
      </c>
      <c r="N22" s="37">
        <v>0.36</v>
      </c>
      <c r="P22">
        <f t="shared" si="0"/>
        <v>17.841241161527712</v>
      </c>
    </row>
    <row r="23" spans="1:16">
      <c r="A23" s="36">
        <v>25</v>
      </c>
      <c r="B23" s="36">
        <v>10</v>
      </c>
      <c r="C23" s="7">
        <v>0</v>
      </c>
      <c r="D23" s="7">
        <v>0</v>
      </c>
      <c r="E23" s="7">
        <v>0</v>
      </c>
      <c r="F23" s="36">
        <v>10</v>
      </c>
      <c r="G23" s="36">
        <v>19.8</v>
      </c>
      <c r="H23" s="36">
        <v>11.2</v>
      </c>
      <c r="I23" s="36">
        <v>2.8</v>
      </c>
      <c r="J23" s="36">
        <v>8.4</v>
      </c>
      <c r="K23" s="36">
        <v>10.9</v>
      </c>
      <c r="L23" s="36">
        <v>0.41</v>
      </c>
      <c r="M23" s="36">
        <v>0.56999999999999995</v>
      </c>
      <c r="N23" s="37">
        <v>0.35</v>
      </c>
      <c r="P23">
        <f t="shared" si="0"/>
        <v>18.626802622574058</v>
      </c>
    </row>
    <row r="24" spans="1:16">
      <c r="A24" s="36">
        <v>26</v>
      </c>
      <c r="B24" s="36">
        <v>2</v>
      </c>
      <c r="C24" s="7">
        <v>0</v>
      </c>
      <c r="D24" s="7">
        <v>0</v>
      </c>
      <c r="E24" s="7">
        <v>0</v>
      </c>
      <c r="F24" s="36">
        <v>2</v>
      </c>
      <c r="G24" s="36">
        <v>20</v>
      </c>
      <c r="H24" s="36">
        <v>11.4</v>
      </c>
      <c r="I24" s="36">
        <v>2.9</v>
      </c>
      <c r="J24" s="36">
        <v>8.5</v>
      </c>
      <c r="K24" s="36">
        <v>11.8</v>
      </c>
      <c r="L24" s="36">
        <v>0.4</v>
      </c>
      <c r="M24" s="36">
        <v>0.56000000000000005</v>
      </c>
      <c r="N24" s="37">
        <v>0.35</v>
      </c>
      <c r="P24">
        <f t="shared" si="0"/>
        <v>19.380548642824152</v>
      </c>
    </row>
    <row r="25" spans="1:16">
      <c r="A25" s="36">
        <v>27</v>
      </c>
      <c r="B25" s="36">
        <v>4</v>
      </c>
      <c r="C25" s="7">
        <v>0</v>
      </c>
      <c r="D25" s="7">
        <v>0</v>
      </c>
      <c r="E25" s="7">
        <v>0</v>
      </c>
      <c r="F25" s="36">
        <v>4</v>
      </c>
      <c r="G25" s="36">
        <v>20.100000000000001</v>
      </c>
      <c r="H25" s="36">
        <v>11.7</v>
      </c>
      <c r="I25" s="36">
        <v>3</v>
      </c>
      <c r="J25" s="36">
        <v>8.6999999999999993</v>
      </c>
      <c r="K25" s="36">
        <v>12.8</v>
      </c>
      <c r="L25" s="36">
        <v>0.4</v>
      </c>
      <c r="M25" s="36">
        <v>0.56000000000000005</v>
      </c>
      <c r="N25" s="37">
        <v>0.34</v>
      </c>
      <c r="P25">
        <f t="shared" si="0"/>
        <v>20.185060176161279</v>
      </c>
    </row>
    <row r="26" spans="1:16">
      <c r="A26" s="36">
        <v>28</v>
      </c>
      <c r="B26" s="36">
        <v>0</v>
      </c>
      <c r="C26" s="7">
        <v>0</v>
      </c>
      <c r="D26" s="7">
        <v>0</v>
      </c>
      <c r="E26" s="7">
        <v>0</v>
      </c>
      <c r="F26" s="36">
        <v>0</v>
      </c>
      <c r="G26" s="36">
        <v>20.2</v>
      </c>
      <c r="H26" s="36">
        <v>11.9</v>
      </c>
      <c r="I26" s="36">
        <v>3.1</v>
      </c>
      <c r="J26" s="36">
        <v>8.8000000000000007</v>
      </c>
      <c r="K26" s="36">
        <v>13.8</v>
      </c>
      <c r="L26" s="36">
        <v>0.39</v>
      </c>
      <c r="M26" s="36">
        <v>0.56000000000000005</v>
      </c>
      <c r="N26" s="37">
        <v>0.34</v>
      </c>
      <c r="P26">
        <f t="shared" si="0"/>
        <v>20.95871281671733</v>
      </c>
    </row>
    <row r="27" spans="1:16">
      <c r="A27" s="36">
        <v>29</v>
      </c>
      <c r="B27" s="36">
        <v>2</v>
      </c>
      <c r="C27" s="7">
        <v>0</v>
      </c>
      <c r="D27" s="7">
        <v>0</v>
      </c>
      <c r="E27" s="7">
        <v>0</v>
      </c>
      <c r="F27" s="36">
        <v>2</v>
      </c>
      <c r="G27" s="36">
        <v>20.3</v>
      </c>
      <c r="H27" s="36">
        <v>12.1</v>
      </c>
      <c r="I27" s="36">
        <v>3.2</v>
      </c>
      <c r="J27" s="36">
        <v>8.9</v>
      </c>
      <c r="K27" s="36">
        <v>14.9</v>
      </c>
      <c r="L27" s="36">
        <v>0.39</v>
      </c>
      <c r="M27" s="36">
        <v>0.56000000000000005</v>
      </c>
      <c r="N27" s="37">
        <v>0.33</v>
      </c>
      <c r="P27">
        <f t="shared" si="0"/>
        <v>21.778010249190537</v>
      </c>
    </row>
    <row r="28" spans="1:16">
      <c r="A28" s="36">
        <v>30</v>
      </c>
      <c r="B28" s="36">
        <v>3</v>
      </c>
      <c r="C28" s="7">
        <v>0</v>
      </c>
      <c r="D28" s="7">
        <v>0</v>
      </c>
      <c r="E28" s="7">
        <v>0</v>
      </c>
      <c r="F28" s="36">
        <v>3</v>
      </c>
      <c r="G28" s="36">
        <v>20.399999999999999</v>
      </c>
      <c r="H28" s="36">
        <v>12.2</v>
      </c>
      <c r="I28" s="36">
        <v>3.2</v>
      </c>
      <c r="J28" s="36">
        <v>9</v>
      </c>
      <c r="K28" s="36">
        <v>16</v>
      </c>
      <c r="L28" s="36">
        <v>0.39</v>
      </c>
      <c r="M28" s="36">
        <v>0.56000000000000005</v>
      </c>
      <c r="N28" s="37">
        <v>0.33</v>
      </c>
      <c r="P28">
        <f t="shared" si="0"/>
        <v>22.56758334191025</v>
      </c>
    </row>
    <row r="29" spans="1:16">
      <c r="A29" s="36">
        <v>31</v>
      </c>
      <c r="B29" s="36">
        <v>0</v>
      </c>
      <c r="C29" s="7">
        <v>0</v>
      </c>
      <c r="D29" s="7">
        <v>0</v>
      </c>
      <c r="E29" s="7">
        <v>0</v>
      </c>
      <c r="F29" s="36">
        <v>0</v>
      </c>
      <c r="G29" s="36">
        <v>20.399999999999999</v>
      </c>
      <c r="H29" s="36">
        <v>12.4</v>
      </c>
      <c r="I29" s="36">
        <v>3.3</v>
      </c>
      <c r="J29" s="36">
        <v>9.1</v>
      </c>
      <c r="K29" s="36">
        <v>17.2</v>
      </c>
      <c r="L29" s="36">
        <v>0.38</v>
      </c>
      <c r="M29" s="36">
        <v>0.56000000000000005</v>
      </c>
      <c r="N29" s="37">
        <v>0.32</v>
      </c>
      <c r="P29">
        <f t="shared" si="0"/>
        <v>23.398568422792877</v>
      </c>
    </row>
    <row r="30" spans="1:16">
      <c r="A30" s="36">
        <v>32</v>
      </c>
      <c r="B30" s="36">
        <v>1</v>
      </c>
      <c r="C30" s="7">
        <v>0</v>
      </c>
      <c r="D30" s="7">
        <v>0</v>
      </c>
      <c r="E30" s="7">
        <v>0</v>
      </c>
      <c r="F30" s="36">
        <v>1</v>
      </c>
      <c r="G30" s="36">
        <v>20.5</v>
      </c>
      <c r="H30" s="36">
        <v>12.6</v>
      </c>
      <c r="I30" s="36">
        <v>3.4</v>
      </c>
      <c r="J30" s="36">
        <v>9.1999999999999993</v>
      </c>
      <c r="K30" s="36">
        <v>18.399999999999999</v>
      </c>
      <c r="L30" s="36">
        <v>0.38</v>
      </c>
      <c r="M30" s="37">
        <v>0.56000000000000005</v>
      </c>
      <c r="N30" s="38">
        <v>0.32</v>
      </c>
      <c r="P30">
        <f t="shared" si="0"/>
        <v>24.201036973199614</v>
      </c>
    </row>
    <row r="31" spans="1:16">
      <c r="A31" t="s">
        <v>1</v>
      </c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35</vt:i4>
      </vt:variant>
      <vt:variant>
        <vt:lpstr>Diagramme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8" baseType="lpstr">
      <vt:lpstr>Tab. 1</vt:lpstr>
      <vt:lpstr>Tab. 2, II</vt:lpstr>
      <vt:lpstr>Tab. 2</vt:lpstr>
      <vt:lpstr>Tab. 4</vt:lpstr>
      <vt:lpstr>Tab. 5</vt:lpstr>
      <vt:lpstr>Tab. 6</vt:lpstr>
      <vt:lpstr>Tab. 7</vt:lpstr>
      <vt:lpstr>Tab. 8</vt:lpstr>
      <vt:lpstr>Tab. 13</vt:lpstr>
      <vt:lpstr>Cannell_FI</vt:lpstr>
      <vt:lpstr>Alle</vt:lpstr>
      <vt:lpstr>Claesson</vt:lpstr>
      <vt:lpstr>Fröhlich_alle</vt:lpstr>
      <vt:lpstr>Hasenauer</vt:lpstr>
      <vt:lpstr>Lyr, Hoffm., Engel</vt:lpstr>
      <vt:lpstr>Laasasenaho</vt:lpstr>
      <vt:lpstr>KronenD</vt:lpstr>
      <vt:lpstr>Nadelm.Tab.10</vt:lpstr>
      <vt:lpstr>LichtSchattenKr</vt:lpstr>
      <vt:lpstr>Ndgew.fr</vt:lpstr>
      <vt:lpstr>Zusf.KrV</vt:lpstr>
      <vt:lpstr>KrVFITA</vt:lpstr>
      <vt:lpstr>Fichte 18</vt:lpstr>
      <vt:lpstr>Ndgew.Tab.19</vt:lpstr>
      <vt:lpstr>Urdaten Lässig</vt:lpstr>
      <vt:lpstr>Urdaten Vanselow</vt:lpstr>
      <vt:lpstr>Lässig-sort</vt:lpstr>
      <vt:lpstr>BurgerKrD</vt:lpstr>
      <vt:lpstr>Högl</vt:lpstr>
      <vt:lpstr>Paces</vt:lpstr>
      <vt:lpstr>SchulzeFI</vt:lpstr>
      <vt:lpstr>##KrR_alleFI</vt:lpstr>
      <vt:lpstr>##KrR_alleFI (2)</vt:lpstr>
      <vt:lpstr>##BlattmasseHöheFI</vt:lpstr>
      <vt:lpstr>leer</vt:lpstr>
      <vt:lpstr>Fig. h(F)</vt:lpstr>
      <vt:lpstr>rkr(DBH)</vt:lpstr>
      <vt:lpstr>'##BlattmasseHöheFI'!Druckbereich</vt:lpstr>
    </vt:vector>
  </TitlesOfParts>
  <Company>PIK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Hauf</dc:creator>
  <cp:lastModifiedBy>Petra Lasch</cp:lastModifiedBy>
  <cp:lastPrinted>2001-07-20T15:22:26Z</cp:lastPrinted>
  <dcterms:created xsi:type="dcterms:W3CDTF">1999-08-27T08:53:51Z</dcterms:created>
  <dcterms:modified xsi:type="dcterms:W3CDTF">2017-03-28T07:42:33Z</dcterms:modified>
</cp:coreProperties>
</file>